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E3BE565-4E3B-43E3-B951-99064EFDB72E}"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81" i="8" l="1"/>
  <c r="F76" i="8"/>
  <c r="D67" i="8"/>
  <c r="B105" i="12"/>
  <c r="B91" i="12"/>
  <c r="B90" i="12" s="1"/>
  <c r="B89" i="12"/>
  <c r="B88" i="12" s="1"/>
  <c r="B80" i="12"/>
  <c r="B76" i="12"/>
  <c r="B72" i="12"/>
  <c r="B68" i="12"/>
  <c r="B66" i="12"/>
  <c r="B63" i="12"/>
  <c r="B59" i="12"/>
  <c r="B55" i="12"/>
  <c r="B51" i="12"/>
  <c r="B49" i="12"/>
  <c r="B46" i="12"/>
  <c r="B42" i="12"/>
  <c r="B38" i="12"/>
  <c r="B34" i="12"/>
  <c r="B32" i="12"/>
  <c r="B30" i="12"/>
  <c r="B83" i="12" s="1"/>
  <c r="B22" i="12"/>
  <c r="A15" i="12"/>
  <c r="B21" i="12" s="1"/>
  <c r="A12" i="12"/>
  <c r="A9" i="12"/>
  <c r="A5" i="12"/>
  <c r="AD26" i="11"/>
  <c r="AD32" i="11" s="1"/>
  <c r="B29" i="12" s="1"/>
  <c r="AB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F64" i="10"/>
  <c r="E64" i="10"/>
  <c r="AC63" i="10"/>
  <c r="AB63" i="10"/>
  <c r="E63" i="10"/>
  <c r="F63" i="10" s="1"/>
  <c r="AC62" i="10"/>
  <c r="AB62" i="10"/>
  <c r="E62" i="10"/>
  <c r="F62" i="10" s="1"/>
  <c r="AC61" i="10"/>
  <c r="AB61" i="10"/>
  <c r="E61" i="10"/>
  <c r="F61" i="10" s="1"/>
  <c r="AC60" i="10"/>
  <c r="AB60" i="10"/>
  <c r="F60" i="10"/>
  <c r="E60" i="10"/>
  <c r="AC59" i="10"/>
  <c r="AB59" i="10"/>
  <c r="E59" i="10"/>
  <c r="F59" i="10" s="1"/>
  <c r="AC58" i="10"/>
  <c r="AB58" i="10"/>
  <c r="E58" i="10"/>
  <c r="F58" i="10" s="1"/>
  <c r="AA57" i="10"/>
  <c r="Z57" i="10"/>
  <c r="Y57" i="10"/>
  <c r="X57" i="10"/>
  <c r="W57" i="10"/>
  <c r="V57" i="10"/>
  <c r="U57" i="10"/>
  <c r="T57" i="10"/>
  <c r="S57" i="10"/>
  <c r="R57" i="10"/>
  <c r="Q57" i="10"/>
  <c r="P57" i="10"/>
  <c r="AB57" i="10" s="1"/>
  <c r="N57" i="10"/>
  <c r="K57" i="10"/>
  <c r="J57" i="10"/>
  <c r="AC57" i="10" s="1"/>
  <c r="I57" i="10"/>
  <c r="H57" i="10"/>
  <c r="D57" i="10"/>
  <c r="C57" i="10"/>
  <c r="E57" i="10" s="1"/>
  <c r="F57" i="10" s="1"/>
  <c r="AC56" i="10"/>
  <c r="AB56" i="10"/>
  <c r="E56" i="10"/>
  <c r="F56" i="10" s="1"/>
  <c r="AC55" i="10"/>
  <c r="AB55" i="10"/>
  <c r="E55" i="10"/>
  <c r="F55" i="10" s="1"/>
  <c r="AC54" i="10"/>
  <c r="AB54" i="10"/>
  <c r="E54" i="10"/>
  <c r="F54" i="10" s="1"/>
  <c r="AC53" i="10"/>
  <c r="AB53" i="10"/>
  <c r="E53" i="10"/>
  <c r="F53" i="10" s="1"/>
  <c r="AB52" i="10"/>
  <c r="C52" i="10"/>
  <c r="E52" i="10" s="1"/>
  <c r="F52" i="10" s="1"/>
  <c r="AC51" i="10"/>
  <c r="AB51" i="10"/>
  <c r="E51" i="10"/>
  <c r="F51" i="10" s="1"/>
  <c r="AB50" i="10"/>
  <c r="V50" i="10"/>
  <c r="R50" i="10"/>
  <c r="AC50" i="10" s="1"/>
  <c r="E50" i="10"/>
  <c r="F50" i="10" s="1"/>
  <c r="AC49" i="10"/>
  <c r="AB49" i="10"/>
  <c r="E49" i="10"/>
  <c r="F49" i="10" s="1"/>
  <c r="AC48" i="10"/>
  <c r="AB48" i="10"/>
  <c r="F48" i="10"/>
  <c r="E48" i="10"/>
  <c r="AC47" i="10"/>
  <c r="AB47" i="10"/>
  <c r="E47" i="10"/>
  <c r="F47" i="10" s="1"/>
  <c r="AC46" i="10"/>
  <c r="AB46" i="10"/>
  <c r="E46" i="10"/>
  <c r="F46" i="10" s="1"/>
  <c r="AC45" i="10"/>
  <c r="AB45" i="10"/>
  <c r="E45" i="10"/>
  <c r="F45" i="10" s="1"/>
  <c r="AC44" i="10"/>
  <c r="AB44" i="10"/>
  <c r="E44" i="10"/>
  <c r="F44" i="10" s="1"/>
  <c r="AC43" i="10"/>
  <c r="AB43" i="10"/>
  <c r="E43" i="10"/>
  <c r="F43" i="10" s="1"/>
  <c r="AC42" i="10"/>
  <c r="AB42" i="10"/>
  <c r="E42" i="10"/>
  <c r="F42" i="10" s="1"/>
  <c r="AC41" i="10"/>
  <c r="AB41" i="10"/>
  <c r="E41" i="10"/>
  <c r="F41" i="10" s="1"/>
  <c r="AC40" i="10"/>
  <c r="AB40" i="10"/>
  <c r="E40" i="10"/>
  <c r="F40" i="10" s="1"/>
  <c r="AC39" i="10"/>
  <c r="AB39" i="10"/>
  <c r="E39" i="10"/>
  <c r="F39" i="10" s="1"/>
  <c r="AC38" i="10"/>
  <c r="AB38" i="10"/>
  <c r="E38" i="10"/>
  <c r="F38" i="10" s="1"/>
  <c r="AC37" i="10"/>
  <c r="AB37" i="10"/>
  <c r="E37" i="10"/>
  <c r="F37" i="10" s="1"/>
  <c r="AC36" i="10"/>
  <c r="AB36" i="10"/>
  <c r="E36" i="10"/>
  <c r="F36" i="10" s="1"/>
  <c r="AC35" i="10"/>
  <c r="AB35" i="10"/>
  <c r="E35" i="10"/>
  <c r="F35" i="10" s="1"/>
  <c r="AC34" i="10"/>
  <c r="AB34" i="10"/>
  <c r="F34" i="10"/>
  <c r="E34" i="10"/>
  <c r="AC33" i="10"/>
  <c r="AB33" i="10"/>
  <c r="E33" i="10"/>
  <c r="F33" i="10" s="1"/>
  <c r="AC32" i="10"/>
  <c r="AB32" i="10"/>
  <c r="E32" i="10"/>
  <c r="F32" i="10" s="1"/>
  <c r="AC31" i="10"/>
  <c r="AB31" i="10"/>
  <c r="E31" i="10"/>
  <c r="F31" i="10" s="1"/>
  <c r="F30" i="10" s="1"/>
  <c r="AA30" i="10"/>
  <c r="Z30" i="10"/>
  <c r="F81" i="8" s="1"/>
  <c r="Y30" i="10"/>
  <c r="X30" i="10"/>
  <c r="W30" i="10"/>
  <c r="V30" i="10"/>
  <c r="V52" i="10" s="1"/>
  <c r="U30" i="10"/>
  <c r="T30" i="10"/>
  <c r="S30" i="10"/>
  <c r="R30" i="10"/>
  <c r="D81" i="8" s="1"/>
  <c r="Q30" i="10"/>
  <c r="P30" i="10"/>
  <c r="AB30" i="10" s="1"/>
  <c r="O30" i="10"/>
  <c r="N30" i="10"/>
  <c r="M30" i="10"/>
  <c r="L30" i="10"/>
  <c r="K30" i="10"/>
  <c r="J30" i="10"/>
  <c r="I30" i="10"/>
  <c r="H30" i="10"/>
  <c r="G30" i="10"/>
  <c r="D30" i="10"/>
  <c r="C91" i="12" s="1"/>
  <c r="C30" i="10"/>
  <c r="AC29" i="10"/>
  <c r="AB29" i="10"/>
  <c r="E29" i="10"/>
  <c r="F29" i="10" s="1"/>
  <c r="AC28" i="10"/>
  <c r="AB28" i="10"/>
  <c r="E28" i="10"/>
  <c r="F28" i="10" s="1"/>
  <c r="AC27" i="10"/>
  <c r="AB27" i="10"/>
  <c r="E27" i="10"/>
  <c r="F27" i="10" s="1"/>
  <c r="AC26" i="10"/>
  <c r="AB26" i="10"/>
  <c r="F26" i="10"/>
  <c r="E26" i="10"/>
  <c r="AC25" i="10"/>
  <c r="AB25" i="10"/>
  <c r="E25" i="10"/>
  <c r="F25"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A11" i="10"/>
  <c r="A8" i="10"/>
  <c r="A15" i="9"/>
  <c r="A14" i="10" s="1"/>
  <c r="A12" i="9"/>
  <c r="A9" i="9"/>
  <c r="D107" i="8"/>
  <c r="C107" i="8"/>
  <c r="E106" i="8"/>
  <c r="E107" i="8" s="1"/>
  <c r="C73" i="8" s="1"/>
  <c r="C85" i="8" s="1"/>
  <c r="C105" i="8"/>
  <c r="D105" i="8" s="1"/>
  <c r="E105" i="8" s="1"/>
  <c r="F105" i="8" s="1"/>
  <c r="G105" i="8" s="1"/>
  <c r="H105" i="8" s="1"/>
  <c r="I105" i="8" s="1"/>
  <c r="J105" i="8" s="1"/>
  <c r="K105" i="8" s="1"/>
  <c r="L105" i="8" s="1"/>
  <c r="M105" i="8" s="1"/>
  <c r="N105" i="8" s="1"/>
  <c r="O105" i="8" s="1"/>
  <c r="P105" i="8" s="1"/>
  <c r="D103" i="8"/>
  <c r="B49" i="8" s="1"/>
  <c r="B103" i="8"/>
  <c r="C103" i="8" s="1"/>
  <c r="H102" i="8"/>
  <c r="F48" i="8" s="1"/>
  <c r="C101" i="8"/>
  <c r="D101" i="8" s="1"/>
  <c r="E101" i="8" s="1"/>
  <c r="F101" i="8" s="1"/>
  <c r="G101" i="8" s="1"/>
  <c r="H101" i="8" s="1"/>
  <c r="I101" i="8" s="1"/>
  <c r="J101" i="8" s="1"/>
  <c r="K101" i="8" s="1"/>
  <c r="L101" i="8" s="1"/>
  <c r="M101" i="8" s="1"/>
  <c r="N101" i="8" s="1"/>
  <c r="O101" i="8" s="1"/>
  <c r="P101" i="8" s="1"/>
  <c r="C91" i="8"/>
  <c r="D91" i="8" s="1"/>
  <c r="E91" i="8" s="1"/>
  <c r="F91" i="8" s="1"/>
  <c r="G91" i="8" s="1"/>
  <c r="H91" i="8" s="1"/>
  <c r="I91" i="8" s="1"/>
  <c r="J91" i="8" s="1"/>
  <c r="K91" i="8" s="1"/>
  <c r="L91" i="8" s="1"/>
  <c r="E81" i="8"/>
  <c r="B81" i="8"/>
  <c r="G80" i="8"/>
  <c r="F80" i="8"/>
  <c r="E80" i="8"/>
  <c r="D80" i="8"/>
  <c r="C80" i="8"/>
  <c r="B80" i="8"/>
  <c r="B79" i="8"/>
  <c r="B76" i="8"/>
  <c r="B74" i="8"/>
  <c r="B73" i="8"/>
  <c r="B85" i="8" s="1"/>
  <c r="A62" i="8"/>
  <c r="B60" i="8"/>
  <c r="B66" i="8" s="1"/>
  <c r="B68" i="8" s="1"/>
  <c r="L59" i="8"/>
  <c r="L80" i="8" s="1"/>
  <c r="K59" i="8"/>
  <c r="J59" i="8"/>
  <c r="I59" i="8"/>
  <c r="H59" i="8"/>
  <c r="I80" i="8" s="1"/>
  <c r="G59" i="8"/>
  <c r="F59" i="8"/>
  <c r="E59" i="8"/>
  <c r="D59" i="8"/>
  <c r="C59" i="8"/>
  <c r="B59" i="8"/>
  <c r="C58" i="8"/>
  <c r="D58" i="8" s="1"/>
  <c r="C52" i="8"/>
  <c r="B52" i="8"/>
  <c r="E48" i="8"/>
  <c r="D48" i="8"/>
  <c r="C48" i="8"/>
  <c r="B48" i="8"/>
  <c r="C47" i="8"/>
  <c r="B47" i="8"/>
  <c r="B45" i="8"/>
  <c r="B46" i="8" s="1"/>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A4" i="10" s="1"/>
  <c r="C40" i="1"/>
  <c r="I102" i="8" l="1"/>
  <c r="B75" i="8"/>
  <c r="E58" i="8"/>
  <c r="D74" i="8"/>
  <c r="D47" i="8"/>
  <c r="D52" i="8"/>
  <c r="F24" i="10"/>
  <c r="C89" i="12" s="1"/>
  <c r="AC30" i="10"/>
  <c r="C49" i="1" s="1"/>
  <c r="E103" i="8"/>
  <c r="C74" i="8"/>
  <c r="E30" i="10"/>
  <c r="F106" i="8"/>
  <c r="H80" i="8"/>
  <c r="J80" i="8"/>
  <c r="K80" i="8"/>
  <c r="R52" i="10"/>
  <c r="AC52" i="10" s="1"/>
  <c r="B25" i="8" s="1"/>
  <c r="J102" i="8" l="1"/>
  <c r="G48" i="8"/>
  <c r="B29" i="8"/>
  <c r="B54" i="8"/>
  <c r="G106" i="8"/>
  <c r="G107" i="8"/>
  <c r="E73" i="8" s="1"/>
  <c r="E85" i="8" s="1"/>
  <c r="C49" i="8"/>
  <c r="F103" i="8"/>
  <c r="F107" i="8"/>
  <c r="D73" i="8" s="1"/>
  <c r="D85" i="8" s="1"/>
  <c r="E74" i="8"/>
  <c r="F58" i="8"/>
  <c r="E47" i="8"/>
  <c r="E52" i="8"/>
  <c r="K102" i="8" l="1"/>
  <c r="H48" i="8"/>
  <c r="G58" i="8"/>
  <c r="F74" i="8"/>
  <c r="F47" i="8"/>
  <c r="F52" i="8"/>
  <c r="D49" i="8"/>
  <c r="G103" i="8"/>
  <c r="H106" i="8"/>
  <c r="H107" i="8" s="1"/>
  <c r="F73" i="8" s="1"/>
  <c r="F85" i="8" s="1"/>
  <c r="B55" i="8"/>
  <c r="B56" i="8" s="1"/>
  <c r="B69" i="8" s="1"/>
  <c r="C76" i="8"/>
  <c r="D61" i="8" l="1"/>
  <c r="D60" i="8" s="1"/>
  <c r="D66" i="8" s="1"/>
  <c r="D68" i="8" s="1"/>
  <c r="L102" i="8"/>
  <c r="I48" i="8"/>
  <c r="B77" i="8"/>
  <c r="B70" i="8"/>
  <c r="C60" i="8"/>
  <c r="C66" i="8" s="1"/>
  <c r="C68" i="8" s="1"/>
  <c r="D76" i="8"/>
  <c r="E67" i="8"/>
  <c r="C53" i="8"/>
  <c r="B82" i="8"/>
  <c r="I107" i="8"/>
  <c r="G73" i="8" s="1"/>
  <c r="G85" i="8" s="1"/>
  <c r="I106" i="8"/>
  <c r="E49" i="8"/>
  <c r="E61" i="8" s="1"/>
  <c r="E60" i="8" s="1"/>
  <c r="E66" i="8" s="1"/>
  <c r="E68" i="8" s="1"/>
  <c r="H103" i="8"/>
  <c r="H58" i="8"/>
  <c r="G47" i="8"/>
  <c r="G74" i="8"/>
  <c r="G52" i="8"/>
  <c r="J48" i="8" l="1"/>
  <c r="M102" i="8"/>
  <c r="D75" i="8"/>
  <c r="F49" i="8"/>
  <c r="F61" i="8" s="1"/>
  <c r="F60" i="8" s="1"/>
  <c r="F66" i="8" s="1"/>
  <c r="F68" i="8" s="1"/>
  <c r="I103" i="8"/>
  <c r="E75" i="8"/>
  <c r="J106" i="8"/>
  <c r="J107" i="8"/>
  <c r="H73" i="8" s="1"/>
  <c r="H85" i="8" s="1"/>
  <c r="C55" i="8"/>
  <c r="F67" i="8"/>
  <c r="G67" i="8" s="1"/>
  <c r="E76" i="8"/>
  <c r="C75" i="8"/>
  <c r="B71" i="8"/>
  <c r="H47" i="8"/>
  <c r="H74" i="8"/>
  <c r="I58" i="8"/>
  <c r="H52" i="8"/>
  <c r="K48" i="8" l="1"/>
  <c r="N102" i="8"/>
  <c r="B78" i="8"/>
  <c r="B83" i="8" s="1"/>
  <c r="J58" i="8"/>
  <c r="I47" i="8"/>
  <c r="I74" i="8"/>
  <c r="I52" i="8"/>
  <c r="G49" i="8"/>
  <c r="G61" i="8" s="1"/>
  <c r="J103" i="8"/>
  <c r="B72" i="8"/>
  <c r="G76" i="8"/>
  <c r="H67" i="8"/>
  <c r="C82" i="8"/>
  <c r="C56" i="8"/>
  <c r="C69" i="8" s="1"/>
  <c r="D53" i="8"/>
  <c r="K106" i="8"/>
  <c r="K107" i="8" s="1"/>
  <c r="I73" i="8" s="1"/>
  <c r="I85" i="8" s="1"/>
  <c r="F75" i="8"/>
  <c r="L48" i="8" l="1"/>
  <c r="O102" i="8"/>
  <c r="P102" i="8" s="1"/>
  <c r="J47" i="8"/>
  <c r="J74" i="8"/>
  <c r="K58" i="8"/>
  <c r="J52" i="8"/>
  <c r="D55" i="8"/>
  <c r="I67" i="8"/>
  <c r="H76" i="8"/>
  <c r="L106" i="8"/>
  <c r="L107" i="8" s="1"/>
  <c r="J73" i="8" s="1"/>
  <c r="J85" i="8" s="1"/>
  <c r="G60" i="8"/>
  <c r="G66" i="8" s="1"/>
  <c r="G68" i="8" s="1"/>
  <c r="C77" i="8"/>
  <c r="C70" i="8"/>
  <c r="H49" i="8"/>
  <c r="H61" i="8" s="1"/>
  <c r="H60" i="8" s="1"/>
  <c r="H66" i="8" s="1"/>
  <c r="H68" i="8" s="1"/>
  <c r="K103" i="8"/>
  <c r="B86" i="8"/>
  <c r="B88" i="8"/>
  <c r="B84" i="8"/>
  <c r="B89" i="8" s="1"/>
  <c r="I49" i="8" l="1"/>
  <c r="I61" i="8" s="1"/>
  <c r="I60" i="8" s="1"/>
  <c r="I66" i="8" s="1"/>
  <c r="I68" i="8" s="1"/>
  <c r="L103" i="8"/>
  <c r="H75" i="8"/>
  <c r="B87" i="8"/>
  <c r="B90" i="8" s="1"/>
  <c r="C71" i="8"/>
  <c r="G75" i="8"/>
  <c r="I76" i="8"/>
  <c r="J67" i="8"/>
  <c r="M106" i="8"/>
  <c r="D56" i="8"/>
  <c r="D69" i="8" s="1"/>
  <c r="D82" i="8"/>
  <c r="E53" i="8"/>
  <c r="L58" i="8"/>
  <c r="K74" i="8"/>
  <c r="K52" i="8"/>
  <c r="K47" i="8"/>
  <c r="N106" i="8" l="1"/>
  <c r="L74" i="8"/>
  <c r="L47" i="8"/>
  <c r="L52" i="8"/>
  <c r="C78" i="8"/>
  <c r="C83" i="8" s="1"/>
  <c r="E55" i="8"/>
  <c r="M107" i="8"/>
  <c r="K73" i="8" s="1"/>
  <c r="K85" i="8" s="1"/>
  <c r="C72" i="8"/>
  <c r="J76" i="8"/>
  <c r="K67" i="8"/>
  <c r="J49" i="8"/>
  <c r="J61" i="8" s="1"/>
  <c r="M103" i="8"/>
  <c r="D77" i="8"/>
  <c r="D70" i="8"/>
  <c r="I75" i="8"/>
  <c r="J60" i="8" l="1"/>
  <c r="J66" i="8" s="1"/>
  <c r="J68" i="8" s="1"/>
  <c r="K49" i="8"/>
  <c r="K61" i="8" s="1"/>
  <c r="N103" i="8"/>
  <c r="L67" i="8"/>
  <c r="L76" i="8" s="1"/>
  <c r="K76" i="8"/>
  <c r="E56" i="8"/>
  <c r="E69" i="8" s="1"/>
  <c r="E82" i="8"/>
  <c r="O106" i="8"/>
  <c r="O107" i="8"/>
  <c r="D71" i="8"/>
  <c r="D72" i="8"/>
  <c r="F53" i="8"/>
  <c r="C86" i="8"/>
  <c r="C84" i="8"/>
  <c r="C89" i="8" s="1"/>
  <c r="C88" i="8"/>
  <c r="N107" i="8"/>
  <c r="L73" i="8" s="1"/>
  <c r="L85" i="8" s="1"/>
  <c r="F55" i="8" l="1"/>
  <c r="G53" i="8"/>
  <c r="D78" i="8"/>
  <c r="D83" i="8" s="1"/>
  <c r="E77" i="8"/>
  <c r="E70" i="8"/>
  <c r="K60" i="8"/>
  <c r="K66" i="8" s="1"/>
  <c r="K68" i="8" s="1"/>
  <c r="C87" i="8"/>
  <c r="C90" i="8" s="1"/>
  <c r="P106" i="8"/>
  <c r="P107" i="8" s="1"/>
  <c r="O103" i="8"/>
  <c r="P103" i="8" s="1"/>
  <c r="L49" i="8"/>
  <c r="L61" i="8" s="1"/>
  <c r="J75" i="8"/>
  <c r="L60" i="8" l="1"/>
  <c r="L66" i="8" s="1"/>
  <c r="L68" i="8" s="1"/>
  <c r="K75" i="8"/>
  <c r="E71" i="8"/>
  <c r="E72" i="8"/>
  <c r="D86" i="8"/>
  <c r="D88" i="8"/>
  <c r="D84" i="8"/>
  <c r="D89" i="8" s="1"/>
  <c r="G55" i="8"/>
  <c r="F82" i="8"/>
  <c r="F56" i="8"/>
  <c r="F69" i="8" s="1"/>
  <c r="G56" i="8" l="1"/>
  <c r="G69" i="8" s="1"/>
  <c r="G82" i="8"/>
  <c r="F77" i="8"/>
  <c r="F70" i="8"/>
  <c r="H53" i="8"/>
  <c r="D87" i="8"/>
  <c r="D90" i="8" s="1"/>
  <c r="E78" i="8"/>
  <c r="E83" i="8" s="1"/>
  <c r="L75" i="8"/>
  <c r="E86" i="8" l="1"/>
  <c r="E88" i="8"/>
  <c r="E84" i="8"/>
  <c r="E89" i="8" s="1"/>
  <c r="H55" i="8"/>
  <c r="F71" i="8"/>
  <c r="G77" i="8"/>
  <c r="G70" i="8"/>
  <c r="H56" i="8" l="1"/>
  <c r="H69" i="8" s="1"/>
  <c r="H82" i="8"/>
  <c r="G71" i="8"/>
  <c r="G72" i="8" s="1"/>
  <c r="F78" i="8"/>
  <c r="F83" i="8" s="1"/>
  <c r="F72" i="8"/>
  <c r="I53" i="8"/>
  <c r="E87" i="8"/>
  <c r="E90" i="8" s="1"/>
  <c r="G78" i="8" l="1"/>
  <c r="G83" i="8" s="1"/>
  <c r="G86" i="8" s="1"/>
  <c r="I55" i="8"/>
  <c r="F86" i="8"/>
  <c r="F84" i="8"/>
  <c r="F89" i="8" s="1"/>
  <c r="G84" i="8"/>
  <c r="G89" i="8" s="1"/>
  <c r="G88" i="8"/>
  <c r="F88" i="8"/>
  <c r="H77" i="8"/>
  <c r="H70" i="8"/>
  <c r="H71" i="8" l="1"/>
  <c r="H78" i="8" s="1"/>
  <c r="H83" i="8" s="1"/>
  <c r="G87" i="8"/>
  <c r="F87" i="8"/>
  <c r="F90" i="8" s="1"/>
  <c r="I82" i="8"/>
  <c r="I56" i="8"/>
  <c r="I69" i="8" s="1"/>
  <c r="J53" i="8"/>
  <c r="H72" i="8" l="1"/>
  <c r="J55" i="8"/>
  <c r="I77" i="8"/>
  <c r="I70" i="8"/>
  <c r="G90" i="8"/>
  <c r="H86" i="8"/>
  <c r="H87" i="8" s="1"/>
  <c r="H90" i="8" s="1"/>
  <c r="H88" i="8"/>
  <c r="H84" i="8"/>
  <c r="H89" i="8" s="1"/>
  <c r="I71" i="8" l="1"/>
  <c r="I78" i="8" s="1"/>
  <c r="I72" i="8"/>
  <c r="I83" i="8"/>
  <c r="J56" i="8"/>
  <c r="J69" i="8" s="1"/>
  <c r="J82" i="8"/>
  <c r="K53" i="8"/>
  <c r="J77" i="8" l="1"/>
  <c r="J70" i="8"/>
  <c r="K55" i="8"/>
  <c r="I86" i="8"/>
  <c r="I87" i="8" s="1"/>
  <c r="I90" i="8" s="1"/>
  <c r="I88" i="8"/>
  <c r="I84" i="8"/>
  <c r="I89" i="8" s="1"/>
  <c r="K56" i="8" l="1"/>
  <c r="K69" i="8" s="1"/>
  <c r="K82" i="8"/>
  <c r="L53" i="8"/>
  <c r="L55" i="8" s="1"/>
  <c r="J71" i="8"/>
  <c r="J78" i="8" s="1"/>
  <c r="J83" i="8" s="1"/>
  <c r="J86" i="8" l="1"/>
  <c r="J87" i="8" s="1"/>
  <c r="J90" i="8" s="1"/>
  <c r="J88" i="8"/>
  <c r="J84" i="8"/>
  <c r="J89" i="8" s="1"/>
  <c r="L82" i="8"/>
  <c r="L56" i="8"/>
  <c r="L69" i="8" s="1"/>
  <c r="J72" i="8"/>
  <c r="K77" i="8"/>
  <c r="K70" i="8"/>
  <c r="K71" i="8" l="1"/>
  <c r="K78" i="8" s="1"/>
  <c r="K83" i="8" s="1"/>
  <c r="L77" i="8"/>
  <c r="L70" i="8"/>
  <c r="L71" i="8" l="1"/>
  <c r="L78" i="8" s="1"/>
  <c r="L83" i="8" s="1"/>
  <c r="K86" i="8"/>
  <c r="K87" i="8" s="1"/>
  <c r="K90" i="8" s="1"/>
  <c r="K88" i="8"/>
  <c r="K84" i="8"/>
  <c r="K89" i="8" s="1"/>
  <c r="K72" i="8"/>
  <c r="L86" i="8" l="1"/>
  <c r="L87" i="8" s="1"/>
  <c r="L88" i="8"/>
  <c r="L84" i="8"/>
  <c r="L89" i="8" s="1"/>
  <c r="G28" i="8" s="1"/>
  <c r="L72" i="8"/>
  <c r="L90" i="8" l="1"/>
  <c r="G29" i="8" s="1"/>
  <c r="G30" i="8"/>
</calcChain>
</file>

<file path=xl/sharedStrings.xml><?xml version="1.0" encoding="utf-8"?>
<sst xmlns="http://schemas.openxmlformats.org/spreadsheetml/2006/main" count="1107" uniqueCount="592">
  <si>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</si>
  <si>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</si>
  <si>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</si>
  <si>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</si>
  <si>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</si>
  <si>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</si>
  <si>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</si>
  <si>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O_22-0924</t>
  </si>
  <si>
    <t xml:space="preserve">         (идентификатор инвестиционного проекта)</t>
  </si>
  <si>
    <t>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</si>
  <si>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</si>
  <si>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</si>
  <si>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</si>
  <si>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</si>
  <si>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</si>
  <si>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</si>
  <si>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</si>
  <si>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</si>
  <si>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</si>
  <si>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</si>
  <si>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</si>
  <si>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</si>
  <si>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</si>
  <si>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</si>
  <si>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</si>
  <si>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</si>
  <si>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</si>
  <si>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</si>
  <si>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</si>
  <si>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 Гурьевский городской округ, Советский городской округ</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</si>
  <si>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</si>
  <si>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</si>
  <si>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</si>
  <si>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</si>
  <si>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</si>
  <si>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</si>
  <si>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</si>
  <si>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</si>
  <si>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</si>
  <si>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</si>
  <si>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</si>
  <si>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</si>
  <si>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</si>
  <si>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</si>
  <si>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</si>
  <si>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</si>
  <si>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</si>
  <si>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</si>
  <si>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</si>
  <si>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</si>
  <si>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</si>
  <si>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</si>
  <si>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</si>
  <si>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</si>
  <si>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</si>
  <si>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</si>
  <si>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</si>
  <si>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</si>
  <si>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</si>
  <si>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</si>
  <si>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</si>
  <si>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</si>
  <si>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отсутствует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</si>
  <si>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</si>
  <si>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</si>
  <si>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отсутствуют</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</si>
  <si>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</si>
  <si>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</si>
  <si>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не подходит под критерии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</si>
  <si>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</si>
  <si>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</si>
  <si>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</si>
  <si>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</si>
  <si>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</si>
  <si>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</si>
  <si>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</si>
  <si>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</si>
  <si>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</si>
  <si>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</si>
  <si>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</si>
  <si>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</si>
  <si>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</si>
  <si>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</si>
  <si>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</si>
  <si>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</si>
  <si>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</si>
  <si>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</si>
  <si>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</si>
  <si>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</si>
  <si>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</si>
  <si>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</si>
  <si>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</si>
  <si>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</si>
  <si>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</si>
  <si>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</si>
  <si>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</si>
  <si>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</si>
  <si>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</si>
  <si>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</si>
  <si>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</si>
  <si>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</si>
  <si>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</si>
  <si>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</si>
  <si>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</si>
  <si>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</si>
  <si>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</si>
  <si>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</si>
  <si>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</si>
  <si>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</si>
  <si>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</si>
  <si>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</si>
  <si>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</si>
  <si>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</si>
  <si>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</si>
  <si>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</si>
  <si>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</si>
  <si>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</si>
  <si>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</si>
  <si>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</si>
  <si>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</si>
  <si>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</si>
  <si>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</si>
  <si>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</si>
  <si>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</si>
  <si>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</si>
  <si>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</si>
  <si>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</si>
  <si>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</si>
  <si>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</si>
  <si>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</si>
  <si>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</si>
  <si>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</si>
  <si>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</si>
  <si>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</si>
  <si>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</si>
  <si>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</si>
  <si>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</si>
  <si>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</si>
  <si>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</si>
  <si>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</si>
  <si>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</si>
  <si>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</si>
  <si>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</si>
  <si>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Поставка, установка и наладка оборудования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t>
  </si>
  <si>
    <t>Описание конкретных результатов реализации инвестиционного проекта</t>
  </si>
  <si>
    <t>Поставка, установка оборудования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обнарувжения и подавления малых БПЛА "СЕРП-ВС6Д" позволит организовать постоянную и устойчивую всесезонную защищенность  энергообъектов типа ПС 330 кВ от возможных угроз незаконного вмешательства с применением БПЛА.</t>
  </si>
  <si>
    <t>Описание состава объектов ивнестиционной деятельности их количества и характеристик в отношении каждого такого объекта</t>
  </si>
  <si>
    <t>Поставка и установка оборудования системы защиты подстанций 330-110 кВ от несанкционированного проникновения малоразмерных БПЛА на основе системы радиоэлектронного обнарувжения и подавления малых БПЛА "СЕРП-ВС6Д" или аналогов на 3 категорированных ПС 330 кВ: ПС 330 кВ Центральная; ПС 330 кВ Кутузовская; ПС 330 кВ Советск-330</t>
  </si>
  <si>
    <t>Удельные стоимостные показатели реализации инвестиционного проекта</t>
  </si>
  <si>
    <t xml:space="preserve">8,49 млн.руб./к-т
</t>
  </si>
  <si>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</si>
  <si>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</si>
  <si>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</si>
  <si>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Обеспечение безопасности объектов топливно-энергетического комплекса осуществляется субъектами топливно-энергетического комплекса, если иное не установлено законодательством Российской Федерации. В соответстивии со ст. 6.1 федерального закона РФ от 21.07.2011 №256-ФЗ "О безопасности объектов ТЭК" в целях обеспечения безопасности объектов топливно-энергетического комплекса, которым присвоена категория опасности, работников и (или) лиц, находящихся на этих объектах, подразделения и (или) организации, указанные в части 4 статьи 9 настоящего Федерального закона, вправе пресекать функционирование беспилотных воздушных, подводных и надводных судов и аппаратов, беспилотных транспортных средств и иных автоматизированных беспилотных комплексов (далее - беспилотные аппараты), в том числе посредством подавления или преобразования сигналов дистанционного управления беспилотными аппаратами, воздействия на пульты управления беспилотных аппаратов, а также повреждения или уничтожения беспилотных аппаратов.
В соответствии с п. 5 ст. 3 в целях обеспечения безопасности объектов ТЭК субъектов ТЭК осуществляется разработка и реализация мер по созданию системы физической защиты объектов ТЭК. Поставка и установка системы защиты объектов электросетевого комплекса от несанкционированного проникновения малоразмерных БПЛА на основе блокираторов радиоуправляемых взрывных устройств в структуре имеющейся системы физической защиты объектов ТЭК Общества позволит обеспечить безопасность значимых объектов типа ПС 110-330 кВ и центров управления сетями с учетом принятых угроз (актов незаконного вмешательства), связанных с совершением актов незаконного вмешательства с использованием (применением беспилотных воздушных судов. 
Выполнение указанных мероприятий осуществляется во исполнение указаний Минэнерго России от 25.03.2024 №АБ-4579/04, от 15.04.2024 №АБ-6001/04, от 07.05.2024 №АБ-7249/04, ПАО «Россети» от 18.03.2024 №СМ/79/129, от 16.05.2024 №КА/336/15 (гриф "Конфиденциально").
Протокол заседания оперативного штаба Калининградской области по реализации мер, предусмотренных Указом Президента РФ от 19.10.2022 № 757 "О мерах, осуществляемых в субъектах РФ в связи с Указом Президента РФ от 19.10.2022 № 756" от 07.06.2024 № 11.</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</si>
  <si>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</si>
  <si>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</si>
  <si>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</si>
  <si>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</si>
  <si>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</si>
  <si>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</si>
  <si>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</si>
  <si>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</si>
  <si>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</si>
  <si>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</si>
  <si>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</si>
  <si>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</si>
  <si>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</si>
  <si>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</si>
  <si>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</si>
  <si>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</si>
  <si>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</si>
  <si>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</si>
  <si>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</si>
  <si>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</si>
  <si>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</si>
  <si>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</si>
  <si>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</si>
  <si>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</si>
  <si>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</si>
  <si>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</si>
  <si>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</si>
  <si>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</si>
  <si>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</si>
  <si>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</si>
  <si>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</si>
  <si>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</si>
  <si>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</si>
  <si>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</si>
  <si>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</si>
  <si>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</si>
  <si>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</si>
  <si>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</si>
  <si>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</si>
  <si>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</si>
  <si>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</si>
  <si>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</si>
  <si>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</si>
  <si>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</si>
  <si>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</si>
  <si>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</si>
  <si>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</si>
  <si>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</si>
  <si>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</si>
  <si>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</si>
  <si>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</si>
  <si>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</si>
  <si>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</si>
  <si>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</si>
  <si>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</si>
  <si>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</si>
  <si>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</si>
  <si>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</si>
  <si>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</si>
  <si>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</si>
  <si>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</si>
  <si>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</si>
  <si>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</si>
  <si>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</si>
  <si>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</si>
  <si>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</si>
  <si>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</si>
  <si>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</si>
  <si>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</si>
  <si>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</si>
  <si>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</si>
  <si>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</si>
  <si>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</si>
  <si>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</si>
  <si>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</si>
  <si>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</si>
  <si>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</si>
  <si>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</si>
  <si>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</si>
  <si>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</si>
  <si>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</si>
  <si>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</si>
  <si>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</si>
  <si>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</si>
  <si>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</si>
  <si>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</si>
  <si>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</si>
  <si>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</si>
  <si>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</si>
  <si>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</si>
  <si>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</si>
  <si>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</si>
  <si>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</si>
  <si>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</si>
  <si>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</si>
  <si>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</si>
  <si>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</si>
  <si>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</si>
  <si>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</si>
  <si>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</si>
  <si>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2019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</si>
  <si>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</si>
  <si>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</si>
  <si>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</si>
  <si>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</si>
  <si>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</si>
  <si>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</si>
  <si>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</si>
  <si>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</si>
  <si>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</si>
  <si>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</si>
  <si>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</si>
  <si>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</si>
  <si>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</si>
  <si>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</si>
  <si>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</si>
  <si>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</si>
  <si>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</si>
  <si>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</si>
  <si>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</si>
  <si>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</si>
  <si>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</si>
  <si>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</si>
  <si>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</si>
  <si>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</si>
  <si>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</si>
  <si>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</si>
  <si>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</si>
  <si>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</si>
  <si>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</si>
  <si>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</si>
  <si>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</si>
  <si>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</si>
  <si>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</si>
  <si>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</si>
  <si>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</si>
  <si>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</si>
  <si>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</si>
  <si>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</si>
  <si>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</si>
  <si>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</si>
  <si>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</si>
  <si>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</si>
  <si>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</si>
  <si>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</si>
  <si>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</si>
  <si>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</si>
  <si>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</si>
  <si>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</si>
  <si>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</si>
  <si>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</si>
  <si>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</si>
  <si>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</si>
  <si>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</si>
  <si>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</si>
  <si>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</si>
  <si>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</si>
  <si>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</si>
  <si>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</si>
  <si>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</si>
  <si>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</si>
  <si>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</si>
  <si>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</si>
  <si>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</si>
  <si>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</si>
  <si>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</si>
  <si>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</si>
  <si>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</si>
  <si>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</si>
  <si>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</si>
  <si>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</si>
  <si>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</si>
  <si>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</si>
  <si>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</si>
  <si>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</si>
  <si>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</si>
  <si>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</si>
  <si>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</si>
  <si>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</si>
  <si>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</si>
  <si>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</si>
  <si>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</si>
  <si>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</si>
  <si>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</si>
  <si>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</si>
  <si>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</si>
  <si>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</si>
  <si>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</si>
  <si>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</si>
  <si>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</si>
  <si>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</si>
  <si>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</si>
  <si>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</si>
  <si>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</si>
  <si>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</si>
  <si>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</si>
  <si>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</si>
  <si>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</si>
  <si>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</si>
  <si>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</si>
  <si>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</si>
  <si>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</si>
  <si>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</si>
  <si>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</si>
  <si>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</si>
  <si>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</si>
  <si>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</si>
  <si>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</si>
  <si>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</si>
  <si>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</si>
  <si>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</si>
  <si>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</si>
  <si>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</si>
  <si>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</si>
  <si>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</si>
  <si>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</si>
  <si>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</si>
  <si>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</si>
  <si>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</si>
  <si>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</si>
  <si>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</si>
  <si>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</si>
  <si>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</si>
  <si>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</si>
  <si>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</si>
  <si>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</si>
  <si>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</si>
  <si>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</si>
  <si>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</si>
  <si>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</si>
  <si>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</si>
  <si>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</si>
  <si>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</si>
  <si>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</si>
  <si>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</si>
  <si>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</si>
  <si>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</si>
  <si>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</si>
  <si>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</si>
  <si>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</si>
  <si>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</si>
  <si>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</si>
  <si>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</si>
  <si>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</si>
  <si>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</si>
  <si>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</si>
  <si>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</si>
  <si>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</si>
  <si>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</si>
  <si>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</si>
  <si>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</si>
  <si>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</si>
  <si>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</si>
  <si>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</si>
  <si>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</si>
  <si>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</si>
  <si>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</si>
  <si>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</si>
  <si>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</si>
  <si>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</si>
  <si>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</si>
  <si>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</si>
  <si>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</si>
  <si>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</si>
  <si>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</si>
  <si>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</si>
  <si>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</si>
  <si>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</si>
  <si>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</si>
  <si>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</si>
  <si>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</si>
  <si>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</si>
  <si>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</si>
  <si>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</si>
  <si>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</si>
  <si>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</si>
  <si>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</si>
  <si>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</si>
  <si>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</si>
  <si>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</si>
  <si>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</si>
  <si>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</si>
  <si>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</si>
  <si>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</si>
  <si>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</si>
  <si>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</si>
  <si>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</si>
  <si>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</si>
  <si>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</si>
  <si>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</si>
  <si>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</si>
  <si>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</si>
  <si>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комплект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</si>
  <si>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</si>
  <si>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</si>
  <si>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</si>
  <si>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</si>
  <si>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</si>
  <si>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</si>
  <si>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</si>
  <si>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</si>
  <si>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</si>
  <si>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</si>
  <si>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</si>
  <si>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</si>
  <si>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</si>
  <si>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</si>
  <si>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</si>
  <si>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</si>
  <si>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</si>
  <si>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</si>
  <si>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</si>
  <si>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</si>
  <si>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</si>
  <si>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</si>
  <si>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</si>
  <si>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</si>
  <si>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</si>
  <si>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</si>
  <si>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</si>
  <si>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</si>
  <si>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</si>
  <si>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</si>
  <si>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</si>
  <si>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</si>
  <si>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</si>
  <si>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</si>
  <si>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</si>
  <si>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</si>
  <si>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</si>
  <si>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</si>
  <si>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</si>
  <si>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</si>
  <si>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</si>
  <si>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</si>
  <si>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</si>
  <si>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</si>
  <si>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</si>
  <si>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</si>
  <si>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</si>
  <si>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</si>
  <si>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</si>
  <si>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</si>
  <si>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</si>
  <si>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</si>
  <si>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</si>
  <si>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</si>
  <si>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</si>
  <si>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</si>
  <si>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</si>
  <si>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</si>
  <si>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</si>
  <si>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</si>
  <si>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</si>
  <si>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</si>
  <si>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</si>
  <si>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</si>
  <si>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</si>
  <si>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</si>
  <si>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комплектов</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</si>
  <si>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</si>
  <si>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</si>
  <si>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</si>
  <si>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</si>
  <si>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</si>
  <si>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</si>
  <si>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</si>
  <si>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</si>
  <si>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</si>
  <si>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</si>
  <si>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</si>
  <si>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</si>
  <si>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МТРиО</t>
  </si>
  <si>
    <t>Поставка системы радиоэлектронного обнаружения и подавления малых БПЛА «СЕРП-ВС6Д» (ПС 330 кВ Центральная, ПС 330 кВ Кутузовская, ПС 330 кВ Советск-330) для создания системы защиты электросетевых объектов от несанкционированного проникновения малоразмерных БПЛА</t>
  </si>
  <si>
    <t>Расчет предельной стоимости лота</t>
  </si>
  <si>
    <t>ОК</t>
  </si>
  <si>
    <t>АО "НИИ "Вектор"</t>
  </si>
  <si>
    <t>https://lot-online.ru</t>
  </si>
  <si>
    <t>п.4.3.2.7</t>
  </si>
  <si>
    <t>ЦКК</t>
  </si>
  <si>
    <t xml:space="preserve">ЦКК-50/2-2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</si>
  <si>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</si>
  <si>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</si>
  <si>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</si>
  <si>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</si>
  <si>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</si>
  <si>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прочие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</si>
  <si>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</si>
  <si>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</si>
  <si>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</si>
  <si>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</si>
  <si>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</si>
  <si>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На основании заключенного договора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</si>
  <si>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</si>
  <si>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</si>
  <si>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</si>
  <si>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</si>
  <si>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</si>
  <si>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</si>
  <si>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</si>
  <si>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</si>
  <si>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</si>
  <si>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АО "НИИ "Вектор" договор № ГП87-2024 от 21.10.2024 в ценах 2024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</si>
  <si>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</si>
  <si>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</si>
  <si>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</si>
  <si>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</si>
  <si>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</si>
  <si>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</si>
  <si>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</si>
  <si>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</si>
  <si>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</si>
  <si>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</si>
  <si>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</si>
  <si>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</si>
  <si>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</si>
  <si>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</si>
  <si>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</si>
  <si>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</si>
  <si>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АО "НИИ "Вектор" договор № ГП87-2024 от 21.10.2024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</si>
  <si>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</si>
  <si>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</si>
  <si>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</si>
  <si>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</si>
  <si>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</si>
  <si>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Систьема радиоэлектронного обнаружения и подавления маалых БПЛА "СЕРП-ВС-6Д" - 3 комплекта.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</si>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</sst>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
    <numFmt numFmtId="174" formatCode="#,##0.00_ ;\-#,##0.00\ "/>
    <numFmt numFmtId="175" formatCode="#,##0.000"/>
    <numFmt numFmtId="176" formatCode="0.000000"/>
  </numFmts>
  <fonts count="96"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1"/>
      <color indexed="2"/>
      <name val="Calibri"/>
      <family val="2"/>
      <charset val="204"/>
      <scheme val="minor"/>
    </font>
    <font>
      <sz val="11"/>
      <color theme="1"/>
      <name val="Times New Roman"/>
      <family val="1"/>
      <charset val="204"/>
    </font>
    <font>
      <sz val="10"/>
      <color theme="1"/>
      <name val="Arial Cyr"/>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9"/>
      <name val="Times New Roman"/>
      <family val="1"/>
      <charset val="204"/>
    </font>
    <font>
      <sz val="9"/>
      <color theme="1" tint="0.499984740745262"/>
      <name val="Times New Roman"/>
      <family val="1"/>
      <charset val="204"/>
    </font>
    <font>
      <sz val="10"/>
      <color indexed="64"/>
      <name val="Arial Cyr"/>
    </font>
    <font>
      <b/>
      <sz val="14"/>
      <name val="Times New Roman"/>
      <family val="1"/>
      <charset val="204"/>
    </font>
    <font>
      <b/>
      <u/>
      <sz val="14"/>
      <name val="Times New Roman"/>
      <family val="1"/>
      <charset val="204"/>
    </font>
    <font>
      <b/>
      <u/>
      <sz val="12"/>
      <name val="Times New Roman"/>
      <family val="1"/>
      <charset val="204"/>
    </font>
    <font>
      <b/>
      <sz val="8"/>
      <color theme="1"/>
      <name val="Times New Roman"/>
      <family val="1"/>
      <charset val="204"/>
    </font>
    <font>
      <b/>
      <sz val="12"/>
      <color indexed="64"/>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sz val="11"/>
      <color theme="1"/>
      <name val="Calibri"/>
      <family val="2"/>
      <scheme val="minor"/>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s>
  <fills count="5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143">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4" fillId="12" borderId="0" applyNumberFormat="0" applyBorder="0" applyProtection="0"/>
    <xf numFmtId="0" fontId="4" fillId="9" borderId="0" applyNumberFormat="0" applyBorder="0" applyProtection="0"/>
    <xf numFmtId="0" fontId="4" fillId="10" borderId="0" applyNumberFormat="0" applyBorder="0" applyProtection="0"/>
    <xf numFmtId="0" fontId="4" fillId="13" borderId="0" applyNumberFormat="0" applyBorder="0" applyProtection="0"/>
    <xf numFmtId="0" fontId="4" fillId="14" borderId="0" applyNumberFormat="0" applyBorder="0" applyProtection="0"/>
    <xf numFmtId="0" fontId="4" fillId="15" borderId="0" applyNumberFormat="0" applyBorder="0" applyProtection="0"/>
    <xf numFmtId="0" fontId="5" fillId="0" borderId="0"/>
    <xf numFmtId="0" fontId="4" fillId="16" borderId="0" applyNumberFormat="0" applyBorder="0" applyProtection="0"/>
    <xf numFmtId="0" fontId="4" fillId="17" borderId="0" applyNumberFormat="0" applyBorder="0" applyProtection="0"/>
    <xf numFmtId="0" fontId="4" fillId="18" borderId="0" applyNumberFormat="0" applyBorder="0" applyProtection="0"/>
    <xf numFmtId="0" fontId="4" fillId="13" borderId="0" applyNumberFormat="0" applyBorder="0" applyProtection="0"/>
    <xf numFmtId="0" fontId="4" fillId="14" borderId="0" applyNumberFormat="0" applyBorder="0" applyProtection="0"/>
    <xf numFmtId="0" fontId="4" fillId="19" borderId="0" applyNumberFormat="0" applyBorder="0" applyProtection="0"/>
    <xf numFmtId="0" fontId="6" fillId="7" borderId="1" applyNumberFormat="0" applyProtection="0"/>
    <xf numFmtId="0" fontId="6" fillId="7" borderId="1" applyNumberFormat="0" applyProtection="0"/>
    <xf numFmtId="0" fontId="7" fillId="20" borderId="2" applyNumberFormat="0" applyProtection="0"/>
    <xf numFmtId="0" fontId="7" fillId="20" borderId="2" applyNumberFormat="0" applyProtection="0"/>
    <xf numFmtId="0" fontId="8" fillId="20" borderId="1" applyNumberFormat="0" applyProtection="0"/>
    <xf numFmtId="0" fontId="8" fillId="20" borderId="1" applyNumberFormat="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5" fillId="0" borderId="0"/>
    <xf numFmtId="0" fontId="16" fillId="0" borderId="0"/>
    <xf numFmtId="0" fontId="17" fillId="0" borderId="0"/>
    <xf numFmtId="0" fontId="16" fillId="0" borderId="0"/>
    <xf numFmtId="0" fontId="16" fillId="0" borderId="0"/>
    <xf numFmtId="0" fontId="16" fillId="0" borderId="0"/>
    <xf numFmtId="0" fontId="5" fillId="0" borderId="0"/>
    <xf numFmtId="0" fontId="16" fillId="0" borderId="0"/>
    <xf numFmtId="0" fontId="18" fillId="0" borderId="0"/>
    <xf numFmtId="0" fontId="16" fillId="0" borderId="0"/>
    <xf numFmtId="0" fontId="18" fillId="0" borderId="0"/>
    <xf numFmtId="0" fontId="65" fillId="0" borderId="0"/>
    <xf numFmtId="0" fontId="65" fillId="0" borderId="0"/>
    <xf numFmtId="0" fontId="65" fillId="0" borderId="0"/>
    <xf numFmtId="0" fontId="65" fillId="0" borderId="0"/>
    <xf numFmtId="0" fontId="65" fillId="0" borderId="0"/>
    <xf numFmtId="0" fontId="65"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3" fillId="23" borderId="8" applyNumberFormat="0" applyFont="0" applyProtection="0"/>
    <xf numFmtId="9" fontId="65" fillId="0" borderId="0" applyFont="0" applyFill="0" applyBorder="0" applyProtection="0"/>
    <xf numFmtId="9" fontId="5"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65" fillId="0" borderId="0" applyFont="0" applyFill="0" applyBorder="0" applyProtection="0"/>
    <xf numFmtId="165" fontId="5" fillId="0" borderId="0" applyFont="0" applyFill="0" applyBorder="0" applyProtection="0"/>
    <xf numFmtId="166" fontId="65" fillId="0" borderId="0" applyFont="0" applyFill="0" applyBorder="0" applyProtection="0"/>
    <xf numFmtId="0" fontId="24" fillId="4" borderId="0" applyNumberFormat="0" applyBorder="0" applyProtection="0"/>
    <xf numFmtId="0" fontId="2" fillId="0" borderId="0"/>
    <xf numFmtId="0" fontId="73" fillId="0" borderId="0"/>
    <xf numFmtId="0" fontId="74" fillId="0" borderId="0"/>
    <xf numFmtId="0" fontId="74" fillId="0" borderId="0"/>
    <xf numFmtId="0" fontId="75" fillId="31" borderId="0" applyNumberFormat="0" applyBorder="0" applyAlignment="0" applyProtection="0"/>
    <xf numFmtId="0" fontId="75" fillId="32" borderId="0" applyNumberFormat="0" applyBorder="0" applyAlignment="0" applyProtection="0"/>
    <xf numFmtId="0" fontId="75" fillId="33" borderId="0" applyNumberFormat="0" applyBorder="0" applyAlignment="0" applyProtection="0"/>
    <xf numFmtId="0" fontId="75" fillId="34" borderId="0" applyNumberFormat="0" applyBorder="0" applyAlignment="0" applyProtection="0"/>
    <xf numFmtId="0" fontId="75" fillId="35" borderId="0" applyNumberFormat="0" applyBorder="0" applyAlignment="0" applyProtection="0"/>
    <xf numFmtId="0" fontId="75" fillId="36" borderId="0" applyNumberFormat="0" applyBorder="0" applyAlignment="0" applyProtection="0"/>
    <xf numFmtId="0" fontId="75" fillId="37" borderId="0" applyNumberFormat="0" applyBorder="0" applyAlignment="0" applyProtection="0"/>
    <xf numFmtId="0" fontId="75" fillId="38" borderId="0" applyNumberFormat="0" applyBorder="0" applyAlignment="0" applyProtection="0"/>
    <xf numFmtId="0" fontId="75" fillId="39" borderId="0" applyNumberFormat="0" applyBorder="0" applyAlignment="0" applyProtection="0"/>
    <xf numFmtId="0" fontId="75" fillId="34" borderId="0" applyNumberFormat="0" applyBorder="0" applyAlignment="0" applyProtection="0"/>
    <xf numFmtId="0" fontId="75" fillId="37" borderId="0" applyNumberFormat="0" applyBorder="0" applyAlignment="0" applyProtection="0"/>
    <xf numFmtId="0" fontId="75" fillId="40" borderId="0" applyNumberFormat="0" applyBorder="0" applyAlignment="0" applyProtection="0"/>
    <xf numFmtId="0" fontId="76" fillId="41" borderId="0" applyNumberFormat="0" applyBorder="0" applyAlignment="0" applyProtection="0"/>
    <xf numFmtId="0" fontId="76" fillId="38" borderId="0" applyNumberFormat="0" applyBorder="0" applyAlignment="0" applyProtection="0"/>
    <xf numFmtId="0" fontId="76" fillId="39" borderId="0" applyNumberFormat="0" applyBorder="0" applyAlignment="0" applyProtection="0"/>
    <xf numFmtId="0" fontId="76" fillId="42" borderId="0" applyNumberFormat="0" applyBorder="0" applyAlignment="0" applyProtection="0"/>
    <xf numFmtId="0" fontId="76" fillId="43" borderId="0" applyNumberFormat="0" applyBorder="0" applyAlignment="0" applyProtection="0"/>
    <xf numFmtId="0" fontId="76" fillId="44" borderId="0" applyNumberFormat="0" applyBorder="0" applyAlignment="0" applyProtection="0"/>
    <xf numFmtId="0" fontId="77" fillId="0" borderId="0"/>
    <xf numFmtId="0" fontId="76" fillId="45" borderId="0" applyNumberFormat="0" applyBorder="0" applyAlignment="0" applyProtection="0"/>
    <xf numFmtId="0" fontId="76" fillId="46" borderId="0" applyNumberFormat="0" applyBorder="0" applyAlignment="0" applyProtection="0"/>
    <xf numFmtId="0" fontId="76" fillId="47" borderId="0" applyNumberFormat="0" applyBorder="0" applyAlignment="0" applyProtection="0"/>
    <xf numFmtId="0" fontId="76" fillId="42" borderId="0" applyNumberFormat="0" applyBorder="0" applyAlignment="0" applyProtection="0"/>
    <xf numFmtId="0" fontId="76" fillId="43" borderId="0" applyNumberFormat="0" applyBorder="0" applyAlignment="0" applyProtection="0"/>
    <xf numFmtId="0" fontId="76" fillId="48" borderId="0" applyNumberFormat="0" applyBorder="0" applyAlignment="0" applyProtection="0"/>
    <xf numFmtId="0" fontId="78" fillId="36" borderId="1" applyNumberFormat="0" applyAlignment="0" applyProtection="0"/>
    <xf numFmtId="0" fontId="79" fillId="49" borderId="2" applyNumberFormat="0" applyAlignment="0" applyProtection="0"/>
    <xf numFmtId="0" fontId="80" fillId="49" borderId="1" applyNumberFormat="0" applyAlignment="0" applyProtection="0"/>
    <xf numFmtId="0" fontId="81" fillId="0" borderId="3" applyNumberFormat="0" applyFill="0" applyAlignment="0" applyProtection="0"/>
    <xf numFmtId="0" fontId="82" fillId="0" borderId="4" applyNumberFormat="0" applyFill="0" applyAlignment="0" applyProtection="0"/>
    <xf numFmtId="0" fontId="83" fillId="0" borderId="5" applyNumberFormat="0" applyFill="0" applyAlignment="0" applyProtection="0"/>
    <xf numFmtId="0" fontId="83" fillId="0" borderId="0" applyNumberFormat="0" applyFill="0" applyBorder="0" applyAlignment="0" applyProtection="0"/>
    <xf numFmtId="0" fontId="84" fillId="0" borderId="6" applyNumberFormat="0" applyFill="0" applyAlignment="0" applyProtection="0"/>
    <xf numFmtId="0" fontId="85" fillId="50" borderId="7" applyNumberFormat="0" applyAlignment="0" applyProtection="0"/>
    <xf numFmtId="0" fontId="86" fillId="0" borderId="0" applyNumberFormat="0" applyFill="0" applyBorder="0" applyAlignment="0" applyProtection="0"/>
    <xf numFmtId="0" fontId="87" fillId="51" borderId="0" applyNumberFormat="0" applyBorder="0" applyAlignment="0" applyProtection="0"/>
    <xf numFmtId="0" fontId="88" fillId="0" borderId="0"/>
    <xf numFmtId="0" fontId="74" fillId="0" borderId="0"/>
    <xf numFmtId="0" fontId="88" fillId="0" borderId="0"/>
    <xf numFmtId="0" fontId="89" fillId="0" borderId="0"/>
    <xf numFmtId="0" fontId="74" fillId="0" borderId="0"/>
    <xf numFmtId="0" fontId="89" fillId="0" borderId="0"/>
    <xf numFmtId="0" fontId="2" fillId="0" borderId="0"/>
    <xf numFmtId="0" fontId="2" fillId="0" borderId="0"/>
    <xf numFmtId="0" fontId="2" fillId="0" borderId="0"/>
    <xf numFmtId="0" fontId="2" fillId="0" borderId="0"/>
    <xf numFmtId="0" fontId="2" fillId="0" borderId="0"/>
    <xf numFmtId="0" fontId="74" fillId="0" borderId="0"/>
    <xf numFmtId="0" fontId="90" fillId="32" borderId="0" applyNumberFormat="0" applyBorder="0" applyAlignment="0" applyProtection="0"/>
    <xf numFmtId="0" fontId="91" fillId="0" borderId="0" applyNumberFormat="0" applyFill="0" applyBorder="0" applyAlignment="0" applyProtection="0"/>
    <xf numFmtId="0" fontId="75" fillId="52" borderId="8" applyNumberFormat="0" applyFont="0" applyAlignment="0" applyProtection="0"/>
    <xf numFmtId="0" fontId="92" fillId="0" borderId="9" applyNumberFormat="0" applyFill="0" applyAlignment="0" applyProtection="0"/>
    <xf numFmtId="0" fontId="93" fillId="0" borderId="0" applyNumberFormat="0" applyFill="0" applyBorder="0" applyAlignment="0" applyProtection="0"/>
    <xf numFmtId="164" fontId="2" fillId="0" borderId="0" applyFont="0" applyFill="0" applyBorder="0" applyAlignment="0" applyProtection="0"/>
    <xf numFmtId="165" fontId="88" fillId="0" borderId="0" applyFont="0" applyFill="0" applyBorder="0" applyAlignment="0" applyProtection="0"/>
    <xf numFmtId="166" fontId="2" fillId="0" borderId="0" applyFont="0" applyFill="0" applyBorder="0" applyAlignment="0" applyProtection="0"/>
    <xf numFmtId="0" fontId="94" fillId="33" borderId="0" applyNumberFormat="0" applyBorder="0" applyAlignment="0" applyProtection="0"/>
    <xf numFmtId="0" fontId="95" fillId="0" borderId="0"/>
    <xf numFmtId="0" fontId="74" fillId="0" borderId="0"/>
    <xf numFmtId="9" fontId="88" fillId="0" borderId="0" applyFont="0" applyFill="0" applyBorder="0" applyAlignment="0" applyProtection="0"/>
    <xf numFmtId="9" fontId="74" fillId="0" borderId="0" applyFont="0" applyFill="0" applyBorder="0" applyAlignment="0" applyProtection="0"/>
    <xf numFmtId="9" fontId="95" fillId="0" borderId="0" applyFont="0" applyFill="0" applyBorder="0" applyAlignment="0" applyProtection="0"/>
    <xf numFmtId="0" fontId="74" fillId="0" borderId="0"/>
    <xf numFmtId="164" fontId="2" fillId="0" borderId="0" applyFont="0" applyFill="0" applyBorder="0" applyAlignment="0" applyProtection="0"/>
  </cellStyleXfs>
  <cellXfs count="358">
    <xf numFmtId="0" fontId="0" fillId="0" borderId="0" xfId="0"/>
    <xf numFmtId="0" fontId="65" fillId="0" borderId="0" xfId="56"/>
    <xf numFmtId="0" fontId="25" fillId="0" borderId="0" xfId="56" applyFont="1"/>
    <xf numFmtId="0" fontId="26" fillId="0" borderId="0" xfId="56" applyFont="1"/>
    <xf numFmtId="0" fontId="27" fillId="0" borderId="0" xfId="45" applyFont="1" applyAlignment="1">
      <alignment horizontal="right" vertical="center"/>
    </xf>
    <xf numFmtId="0" fontId="27" fillId="0" borderId="0" xfId="45" applyFont="1" applyAlignment="1">
      <alignment horizontal="right"/>
    </xf>
    <xf numFmtId="0" fontId="28" fillId="0" borderId="0" xfId="56"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56" applyFont="1" applyAlignment="1">
      <alignment horizontal="center" vertical="center"/>
    </xf>
    <xf numFmtId="0" fontId="30" fillId="0" borderId="0" xfId="56" applyFont="1" applyAlignment="1">
      <alignment vertical="center"/>
    </xf>
    <xf numFmtId="0" fontId="32" fillId="0" borderId="0" xfId="56" applyFont="1" applyAlignment="1">
      <alignment vertical="center"/>
    </xf>
    <xf numFmtId="0" fontId="33" fillId="0" borderId="0" xfId="56" applyFont="1" applyAlignment="1">
      <alignment vertical="center"/>
    </xf>
    <xf numFmtId="0" fontId="35" fillId="0" borderId="0" xfId="56" applyFont="1" applyAlignment="1">
      <alignment horizontal="center" vertical="center"/>
    </xf>
    <xf numFmtId="0" fontId="36" fillId="0" borderId="0" xfId="56" applyFont="1"/>
    <xf numFmtId="0" fontId="34" fillId="0" borderId="0" xfId="56" applyFont="1" applyAlignment="1">
      <alignment vertical="center"/>
    </xf>
    <xf numFmtId="0" fontId="33" fillId="0" borderId="10" xfId="56" applyFont="1" applyBorder="1" applyAlignment="1">
      <alignment vertical="center" wrapText="1"/>
    </xf>
    <xf numFmtId="0" fontId="33" fillId="0" borderId="11" xfId="56" applyFont="1" applyBorder="1" applyAlignment="1">
      <alignment horizontal="center" vertical="center" wrapText="1"/>
    </xf>
    <xf numFmtId="0" fontId="33" fillId="0" borderId="10" xfId="56" applyFont="1" applyBorder="1" applyAlignment="1">
      <alignment horizontal="center" vertical="center" wrapText="1"/>
    </xf>
    <xf numFmtId="49" fontId="33" fillId="0" borderId="10" xfId="56" applyNumberFormat="1" applyFont="1" applyBorder="1" applyAlignment="1">
      <alignment vertical="center"/>
    </xf>
    <xf numFmtId="0" fontId="33" fillId="0" borderId="11" xfId="56" applyFont="1" applyBorder="1" applyAlignment="1">
      <alignment horizontal="left" vertical="center" wrapText="1"/>
    </xf>
    <xf numFmtId="0" fontId="33" fillId="0" borderId="10" xfId="56" applyFont="1" applyBorder="1" applyAlignment="1">
      <alignment horizontal="left" vertical="center" wrapText="1"/>
    </xf>
    <xf numFmtId="0" fontId="33" fillId="0" borderId="11" xfId="56" applyFont="1" applyBorder="1" applyAlignment="1">
      <alignment vertical="center" wrapText="1"/>
    </xf>
    <xf numFmtId="0" fontId="0" fillId="0" borderId="0" xfId="0" applyAlignment="1">
      <alignment wrapText="1"/>
    </xf>
    <xf numFmtId="2" fontId="16" fillId="0" borderId="10" xfId="0" applyNumberFormat="1" applyFont="1" applyBorder="1" applyAlignment="1">
      <alignment horizontal="left" vertical="center"/>
    </xf>
    <xf numFmtId="0" fontId="37" fillId="0" borderId="10" xfId="56" applyFont="1" applyBorder="1" applyAlignment="1">
      <alignment horizontal="center" vertical="center" wrapText="1"/>
    </xf>
    <xf numFmtId="0" fontId="38" fillId="0" borderId="10" xfId="45" applyFont="1" applyBorder="1" applyAlignment="1">
      <alignment horizontal="center" vertical="center" wrapText="1"/>
    </xf>
    <xf numFmtId="0" fontId="37" fillId="0" borderId="11" xfId="56" applyFont="1" applyBorder="1" applyAlignment="1">
      <alignment horizontal="center" vertical="center" wrapText="1"/>
    </xf>
    <xf numFmtId="0" fontId="16" fillId="0" borderId="11" xfId="45" applyFont="1" applyBorder="1" applyAlignment="1">
      <alignment vertical="center" wrapText="1"/>
    </xf>
    <xf numFmtId="0" fontId="16" fillId="0" borderId="10" xfId="56" applyFont="1" applyBorder="1" applyAlignment="1">
      <alignment horizontal="center" vertical="center"/>
    </xf>
    <xf numFmtId="0" fontId="39" fillId="0" borderId="10" xfId="56" applyFont="1" applyBorder="1" applyAlignment="1">
      <alignment horizontal="center" vertical="center"/>
    </xf>
    <xf numFmtId="0" fontId="39" fillId="0" borderId="11" xfId="56" applyFont="1" applyBorder="1" applyAlignment="1">
      <alignment horizontal="center" vertical="center"/>
    </xf>
    <xf numFmtId="0" fontId="65" fillId="0" borderId="10" xfId="56" applyBorder="1"/>
    <xf numFmtId="0" fontId="16" fillId="0" borderId="0" xfId="43" applyFont="1" applyAlignment="1">
      <alignment horizontal="left"/>
    </xf>
    <xf numFmtId="0" fontId="16" fillId="0" borderId="0" xfId="43" applyFont="1" applyAlignment="1">
      <alignment horizontal="left" vertical="center"/>
    </xf>
    <xf numFmtId="0" fontId="29" fillId="0" borderId="16" xfId="43" applyFont="1" applyBorder="1" applyAlignment="1">
      <alignment horizontal="center" vertical="center" wrapText="1"/>
    </xf>
    <xf numFmtId="0" fontId="29" fillId="0" borderId="10" xfId="43" applyFont="1" applyBorder="1" applyAlignment="1">
      <alignment horizontal="center" vertical="center" wrapText="1"/>
    </xf>
    <xf numFmtId="0" fontId="16" fillId="0" borderId="10" xfId="43" applyFont="1" applyBorder="1" applyAlignment="1">
      <alignment horizontal="center" vertical="top"/>
    </xf>
    <xf numFmtId="0" fontId="16" fillId="0" borderId="10" xfId="43" applyFont="1" applyBorder="1" applyAlignment="1">
      <alignment horizontal="left" vertical="center"/>
    </xf>
    <xf numFmtId="0" fontId="16" fillId="0" borderId="10" xfId="43" applyFont="1" applyBorder="1" applyAlignment="1">
      <alignment horizontal="left" vertical="center" wrapText="1"/>
    </xf>
    <xf numFmtId="49" fontId="16" fillId="0" borderId="10" xfId="43" applyNumberFormat="1" applyFont="1" applyBorder="1" applyAlignment="1">
      <alignment horizontal="center" vertical="center"/>
    </xf>
    <xf numFmtId="0" fontId="16" fillId="0" borderId="10" xfId="43" applyFont="1" applyBorder="1" applyAlignment="1">
      <alignment horizontal="center" vertical="center"/>
    </xf>
    <xf numFmtId="49" fontId="16" fillId="0" borderId="10" xfId="43" applyNumberFormat="1" applyFont="1" applyBorder="1" applyAlignment="1">
      <alignment horizontal="left" vertical="center" wrapText="1"/>
    </xf>
    <xf numFmtId="0" fontId="40" fillId="0" borderId="0" xfId="43" applyFont="1" applyAlignment="1">
      <alignment horizontal="left"/>
    </xf>
    <xf numFmtId="0" fontId="41" fillId="0" borderId="0" xfId="43" applyFont="1" applyAlignment="1">
      <alignment horizontal="left"/>
    </xf>
    <xf numFmtId="0" fontId="16" fillId="0" borderId="0" xfId="43" applyFont="1" applyAlignment="1">
      <alignment vertical="center"/>
    </xf>
    <xf numFmtId="0" fontId="16" fillId="0" borderId="0" xfId="43" applyFont="1" applyAlignment="1">
      <alignment vertical="top" wrapText="1"/>
    </xf>
    <xf numFmtId="0" fontId="29" fillId="0" borderId="10" xfId="43" applyFont="1" applyBorder="1" applyAlignment="1">
      <alignment horizontal="center" vertical="top"/>
    </xf>
    <xf numFmtId="0" fontId="29" fillId="0" borderId="10" xfId="43" applyFont="1" applyBorder="1" applyAlignment="1">
      <alignment horizontal="left" vertical="center"/>
    </xf>
    <xf numFmtId="0" fontId="29" fillId="0" borderId="10" xfId="43" applyFont="1" applyBorder="1" applyAlignment="1">
      <alignment horizontal="left" vertical="center" wrapText="1"/>
    </xf>
    <xf numFmtId="0" fontId="29" fillId="0" borderId="10" xfId="43" applyFont="1" applyBorder="1" applyAlignment="1">
      <alignment horizontal="center" vertical="center"/>
    </xf>
    <xf numFmtId="49" fontId="29" fillId="0" borderId="10" xfId="43" applyNumberFormat="1" applyFont="1" applyBorder="1" applyAlignment="1">
      <alignment horizontal="center" vertical="center"/>
    </xf>
    <xf numFmtId="49" fontId="29" fillId="0" borderId="10" xfId="43" applyNumberFormat="1" applyFont="1" applyBorder="1" applyAlignment="1">
      <alignment horizontal="left" vertical="center" wrapText="1"/>
    </xf>
    <xf numFmtId="49" fontId="16" fillId="0" borderId="0" xfId="43" applyNumberFormat="1" applyFont="1" applyAlignment="1">
      <alignment horizontal="left" vertical="center" wrapText="1"/>
    </xf>
    <xf numFmtId="0" fontId="16" fillId="0" borderId="0" xfId="43" applyFont="1" applyAlignment="1">
      <alignment horizontal="left" vertical="center" wrapText="1"/>
    </xf>
    <xf numFmtId="0" fontId="29" fillId="0" borderId="0" xfId="0" applyFont="1" applyAlignment="1">
      <alignment vertical="center"/>
    </xf>
    <xf numFmtId="2" fontId="33" fillId="0" borderId="10" xfId="56" applyNumberFormat="1" applyFont="1" applyBorder="1" applyAlignment="1">
      <alignment horizontal="left" vertical="center" wrapText="1"/>
    </xf>
    <xf numFmtId="0" fontId="16" fillId="24" borderId="10" xfId="56" applyFont="1" applyFill="1" applyBorder="1" applyAlignment="1">
      <alignment vertical="center" wrapText="1"/>
    </xf>
    <xf numFmtId="0" fontId="43" fillId="0" borderId="0" xfId="56" applyFont="1"/>
    <xf numFmtId="0" fontId="35" fillId="0" borderId="0" xfId="56" applyFont="1" applyAlignment="1">
      <alignment vertical="center"/>
    </xf>
    <xf numFmtId="0" fontId="44" fillId="0" borderId="0" xfId="55" applyFont="1"/>
    <xf numFmtId="0" fontId="38" fillId="0" borderId="0" xfId="55"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3" fillId="0" borderId="10" xfId="56" applyFont="1" applyBorder="1" applyAlignment="1">
      <alignment vertical="center"/>
    </xf>
    <xf numFmtId="0" fontId="35" fillId="0" borderId="10" xfId="56" applyFont="1" applyBorder="1" applyAlignment="1">
      <alignment horizontal="center" vertical="center"/>
    </xf>
    <xf numFmtId="0" fontId="45" fillId="0" borderId="0" xfId="43" applyFont="1"/>
    <xf numFmtId="0" fontId="33" fillId="0" borderId="0" xfId="59" applyFont="1" applyAlignment="1">
      <alignment vertical="center" wrapText="1"/>
    </xf>
    <xf numFmtId="0" fontId="33" fillId="0" borderId="0" xfId="59" applyFont="1" applyAlignment="1">
      <alignment vertical="center"/>
    </xf>
    <xf numFmtId="0" fontId="29" fillId="0" borderId="0" xfId="57" applyFont="1" applyAlignment="1">
      <alignment vertical="center"/>
    </xf>
    <xf numFmtId="0" fontId="38" fillId="0" borderId="0" xfId="59" applyFont="1" applyAlignment="1">
      <alignment vertical="center" wrapText="1"/>
    </xf>
    <xf numFmtId="0" fontId="38" fillId="0" borderId="0" xfId="59" applyFont="1" applyAlignment="1">
      <alignment vertical="center"/>
    </xf>
    <xf numFmtId="0" fontId="38" fillId="0" borderId="0" xfId="59" applyFont="1" applyAlignment="1">
      <alignment horizontal="center" vertical="center" wrapText="1"/>
    </xf>
    <xf numFmtId="0" fontId="38" fillId="0" borderId="0" xfId="59" applyFont="1" applyAlignment="1">
      <alignment horizontal="center" vertical="center"/>
    </xf>
    <xf numFmtId="0" fontId="46" fillId="0" borderId="0" xfId="59" applyFont="1" applyAlignment="1">
      <alignment horizontal="left" vertical="center"/>
    </xf>
    <xf numFmtId="0" fontId="47" fillId="0" borderId="0" xfId="59" applyFont="1" applyAlignment="1">
      <alignment vertical="center"/>
    </xf>
    <xf numFmtId="0" fontId="33" fillId="0" borderId="22" xfId="59" applyFont="1" applyBorder="1" applyAlignment="1">
      <alignment vertical="center" wrapText="1"/>
    </xf>
    <xf numFmtId="3" fontId="44" fillId="0" borderId="23" xfId="59" applyNumberFormat="1" applyFont="1" applyBorder="1" applyAlignment="1">
      <alignment vertical="center"/>
    </xf>
    <xf numFmtId="0" fontId="33" fillId="0" borderId="24" xfId="59" applyFont="1" applyBorder="1" applyAlignment="1">
      <alignment vertical="center" wrapText="1"/>
    </xf>
    <xf numFmtId="3" fontId="44" fillId="0" borderId="25" xfId="59" applyNumberFormat="1" applyFont="1" applyBorder="1" applyAlignment="1">
      <alignment vertical="center"/>
    </xf>
    <xf numFmtId="0" fontId="33" fillId="0" borderId="26" xfId="59" applyFont="1" applyBorder="1" applyAlignment="1">
      <alignment vertical="center" wrapText="1"/>
    </xf>
    <xf numFmtId="3" fontId="44" fillId="0" borderId="27" xfId="59" applyNumberFormat="1" applyFont="1" applyBorder="1" applyAlignment="1">
      <alignment vertical="center"/>
    </xf>
    <xf numFmtId="0" fontId="48" fillId="0" borderId="28" xfId="59" applyFont="1" applyBorder="1" applyAlignment="1">
      <alignment vertical="center" wrapText="1"/>
    </xf>
    <xf numFmtId="10" fontId="44" fillId="0" borderId="27" xfId="59" applyNumberFormat="1" applyFont="1" applyBorder="1" applyAlignment="1">
      <alignment vertical="center"/>
    </xf>
    <xf numFmtId="0" fontId="33" fillId="0" borderId="28" xfId="59" applyFont="1" applyBorder="1" applyAlignment="1">
      <alignment vertical="center" wrapText="1"/>
    </xf>
    <xf numFmtId="9" fontId="44" fillId="0" borderId="29" xfId="59" applyNumberFormat="1" applyFont="1" applyBorder="1" applyAlignment="1">
      <alignment vertical="center"/>
    </xf>
    <xf numFmtId="0" fontId="33" fillId="0" borderId="30" xfId="59" applyFont="1" applyBorder="1" applyAlignment="1">
      <alignment vertical="center" wrapText="1"/>
    </xf>
    <xf numFmtId="3" fontId="44" fillId="0" borderId="22" xfId="59" applyNumberFormat="1" applyFont="1" applyBorder="1" applyAlignment="1">
      <alignment vertical="center"/>
    </xf>
    <xf numFmtId="0" fontId="33" fillId="0" borderId="31" xfId="59" applyFont="1" applyBorder="1" applyAlignment="1">
      <alignment vertical="center" wrapText="1"/>
    </xf>
    <xf numFmtId="10" fontId="44" fillId="0" borderId="32" xfId="59" applyNumberFormat="1" applyFont="1" applyBorder="1" applyAlignment="1">
      <alignment vertical="center"/>
    </xf>
    <xf numFmtId="10" fontId="44" fillId="0" borderId="24" xfId="59" applyNumberFormat="1" applyFont="1" applyBorder="1" applyAlignment="1">
      <alignment vertical="center"/>
    </xf>
    <xf numFmtId="0" fontId="33" fillId="0" borderId="33" xfId="59" applyFont="1" applyBorder="1" applyAlignment="1">
      <alignment vertical="center" wrapText="1"/>
    </xf>
    <xf numFmtId="167" fontId="44" fillId="0" borderId="28" xfId="59" applyNumberFormat="1" applyFont="1" applyBorder="1" applyAlignment="1">
      <alignment vertical="center"/>
    </xf>
    <xf numFmtId="0" fontId="49" fillId="0" borderId="0" xfId="59" applyFont="1" applyAlignment="1">
      <alignment vertical="center"/>
    </xf>
    <xf numFmtId="0" fontId="33" fillId="0" borderId="34" xfId="59" applyFont="1" applyBorder="1" applyAlignment="1">
      <alignment horizontal="left" vertical="center" wrapText="1"/>
    </xf>
    <xf numFmtId="1" fontId="33" fillId="0" borderId="35" xfId="59" applyNumberFormat="1" applyFont="1" applyBorder="1" applyAlignment="1">
      <alignment horizontal="center" vertical="center"/>
    </xf>
    <xf numFmtId="0" fontId="33" fillId="0" borderId="36" xfId="59" applyFont="1" applyBorder="1" applyAlignment="1">
      <alignment vertical="center" wrapText="1"/>
    </xf>
    <xf numFmtId="10" fontId="44" fillId="0" borderId="10" xfId="59" applyNumberFormat="1" applyFont="1" applyBorder="1" applyAlignment="1">
      <alignment vertical="center"/>
    </xf>
    <xf numFmtId="0" fontId="33" fillId="0" borderId="37" xfId="59" applyFont="1" applyBorder="1" applyAlignment="1">
      <alignment vertical="center" wrapText="1"/>
    </xf>
    <xf numFmtId="3" fontId="44" fillId="0" borderId="38" xfId="59" applyNumberFormat="1" applyFont="1" applyBorder="1" applyAlignment="1">
      <alignment vertical="center"/>
    </xf>
    <xf numFmtId="0" fontId="50" fillId="0" borderId="34" xfId="59" applyFont="1" applyBorder="1" applyAlignment="1">
      <alignment vertical="center" wrapText="1"/>
    </xf>
    <xf numFmtId="1" fontId="16" fillId="0" borderId="35" xfId="59" applyNumberFormat="1" applyFont="1" applyBorder="1" applyAlignment="1">
      <alignment horizontal="center" vertical="center"/>
    </xf>
    <xf numFmtId="0" fontId="16" fillId="0" borderId="36" xfId="59" applyFont="1" applyBorder="1" applyAlignment="1">
      <alignment vertical="center" wrapText="1"/>
    </xf>
    <xf numFmtId="3" fontId="51" fillId="0" borderId="10" xfId="59" applyNumberFormat="1" applyFont="1" applyBorder="1" applyAlignment="1">
      <alignment vertical="center"/>
    </xf>
    <xf numFmtId="0" fontId="16" fillId="0" borderId="37" xfId="59" applyFont="1" applyBorder="1" applyAlignment="1">
      <alignment vertical="center" wrapText="1"/>
    </xf>
    <xf numFmtId="3" fontId="51" fillId="0" borderId="38" xfId="59" applyNumberFormat="1" applyFont="1" applyBorder="1" applyAlignment="1">
      <alignment vertical="center"/>
    </xf>
    <xf numFmtId="0" fontId="52" fillId="0" borderId="0" xfId="43" applyFont="1"/>
    <xf numFmtId="0" fontId="53" fillId="0" borderId="0" xfId="59" applyFont="1" applyAlignment="1">
      <alignment vertical="center" wrapText="1"/>
    </xf>
    <xf numFmtId="3" fontId="53" fillId="0" borderId="0" xfId="59" applyNumberFormat="1" applyFont="1" applyAlignment="1">
      <alignment horizontal="center" vertical="center"/>
    </xf>
    <xf numFmtId="0" fontId="50" fillId="0" borderId="36" xfId="59" applyFont="1" applyBorder="1" applyAlignment="1">
      <alignment vertical="center" wrapText="1"/>
    </xf>
    <xf numFmtId="3" fontId="50" fillId="0" borderId="10" xfId="59" applyNumberFormat="1" applyFont="1" applyBorder="1" applyAlignment="1">
      <alignment vertical="center"/>
    </xf>
    <xf numFmtId="0" fontId="16" fillId="0" borderId="36" xfId="59" applyFont="1" applyBorder="1" applyAlignment="1">
      <alignment horizontal="left" vertical="center" wrapText="1"/>
    </xf>
    <xf numFmtId="0" fontId="50" fillId="0" borderId="36" xfId="59" applyFont="1" applyBorder="1" applyAlignment="1">
      <alignment horizontal="left" vertical="center" wrapText="1"/>
    </xf>
    <xf numFmtId="0" fontId="16" fillId="0" borderId="0" xfId="59" applyFont="1" applyAlignment="1">
      <alignment vertical="center"/>
    </xf>
    <xf numFmtId="0" fontId="50" fillId="0" borderId="37" xfId="59" applyFont="1" applyBorder="1" applyAlignment="1">
      <alignment horizontal="left" vertical="center" wrapText="1"/>
    </xf>
    <xf numFmtId="3" fontId="50" fillId="0" borderId="38" xfId="59" applyNumberFormat="1" applyFont="1" applyBorder="1" applyAlignment="1">
      <alignment vertical="center"/>
    </xf>
    <xf numFmtId="168" fontId="54" fillId="0" borderId="0" xfId="59" applyNumberFormat="1" applyFont="1" applyAlignment="1">
      <alignment horizontal="center" vertical="center"/>
    </xf>
    <xf numFmtId="169" fontId="51" fillId="0" borderId="10" xfId="59" applyNumberFormat="1" applyFont="1" applyBorder="1" applyAlignment="1">
      <alignment horizontal="center" vertical="center"/>
    </xf>
    <xf numFmtId="170" fontId="50" fillId="0" borderId="10" xfId="59" applyNumberFormat="1" applyFont="1" applyBorder="1" applyAlignment="1">
      <alignment vertical="center"/>
    </xf>
    <xf numFmtId="171" fontId="50" fillId="0" borderId="10" xfId="59" applyNumberFormat="1" applyFont="1" applyBorder="1" applyAlignment="1">
      <alignment vertical="center"/>
    </xf>
    <xf numFmtId="0" fontId="50" fillId="0" borderId="37" xfId="59" applyFont="1" applyBorder="1" applyAlignment="1">
      <alignment vertical="center" wrapText="1"/>
    </xf>
    <xf numFmtId="171" fontId="50" fillId="0" borderId="38" xfId="59" applyNumberFormat="1" applyFont="1" applyBorder="1" applyAlignment="1">
      <alignment vertical="center"/>
    </xf>
    <xf numFmtId="1" fontId="33" fillId="0" borderId="0" xfId="59" applyNumberFormat="1" applyFont="1" applyAlignment="1">
      <alignment vertical="center"/>
    </xf>
    <xf numFmtId="0" fontId="55" fillId="0" borderId="0" xfId="57" applyFont="1" applyAlignment="1">
      <alignment wrapText="1"/>
    </xf>
    <xf numFmtId="0" fontId="55" fillId="0" borderId="0" xfId="57" applyFont="1"/>
    <xf numFmtId="0" fontId="56" fillId="0" borderId="0" xfId="57" applyFont="1"/>
    <xf numFmtId="49" fontId="55" fillId="0" borderId="0" xfId="57" applyNumberFormat="1" applyFont="1" applyAlignment="1">
      <alignment vertical="center"/>
    </xf>
    <xf numFmtId="172" fontId="33" fillId="0" borderId="0" xfId="59" applyNumberFormat="1" applyFont="1" applyAlignment="1">
      <alignment vertical="center"/>
    </xf>
    <xf numFmtId="0" fontId="45" fillId="0" borderId="0" xfId="43" applyFont="1" applyAlignment="1">
      <alignment wrapText="1"/>
    </xf>
    <xf numFmtId="0" fontId="45" fillId="0" borderId="10" xfId="43" applyFont="1" applyBorder="1" applyAlignment="1">
      <alignment wrapText="1"/>
    </xf>
    <xf numFmtId="0" fontId="45" fillId="0" borderId="10" xfId="43" applyFont="1" applyBorder="1"/>
    <xf numFmtId="10" fontId="57" fillId="25" borderId="10" xfId="43" applyNumberFormat="1" applyFont="1" applyFill="1" applyBorder="1"/>
    <xf numFmtId="10" fontId="57" fillId="26" borderId="10" xfId="43" applyNumberFormat="1" applyFont="1" applyFill="1" applyBorder="1"/>
    <xf numFmtId="10" fontId="44" fillId="27" borderId="10" xfId="59" applyNumberFormat="1" applyFont="1" applyFill="1" applyBorder="1" applyAlignment="1">
      <alignment vertical="center"/>
    </xf>
    <xf numFmtId="10" fontId="45" fillId="0" borderId="12" xfId="43" applyNumberFormat="1" applyFont="1" applyBorder="1"/>
    <xf numFmtId="0" fontId="45" fillId="27" borderId="10" xfId="43" applyFont="1" applyFill="1" applyBorder="1"/>
    <xf numFmtId="3" fontId="33" fillId="27" borderId="10" xfId="59" applyNumberFormat="1" applyFont="1" applyFill="1" applyBorder="1" applyAlignment="1">
      <alignment horizontal="right" vertical="center"/>
    </xf>
    <xf numFmtId="3" fontId="33" fillId="28" borderId="10" xfId="59" applyNumberFormat="1" applyFont="1" applyFill="1" applyBorder="1" applyAlignment="1">
      <alignment horizontal="right" vertical="center"/>
    </xf>
    <xf numFmtId="168" fontId="44" fillId="27" borderId="10" xfId="59" applyNumberFormat="1" applyFont="1" applyFill="1" applyBorder="1" applyAlignment="1">
      <alignment horizontal="right" vertical="center"/>
    </xf>
    <xf numFmtId="168" fontId="44" fillId="28" borderId="10" xfId="59" applyNumberFormat="1" applyFont="1" applyFill="1" applyBorder="1" applyAlignment="1">
      <alignment horizontal="right" vertical="center"/>
    </xf>
    <xf numFmtId="0" fontId="17" fillId="0" borderId="0" xfId="43" applyFont="1" applyAlignment="1">
      <alignment wrapText="1"/>
    </xf>
    <xf numFmtId="0" fontId="17" fillId="0" borderId="0" xfId="43" applyFont="1"/>
    <xf numFmtId="0" fontId="16" fillId="0" borderId="0" xfId="45" applyFont="1"/>
    <xf numFmtId="0" fontId="29" fillId="0" borderId="0" xfId="45" applyFont="1" applyAlignment="1">
      <alignment horizontal="center" vertical="top" wrapText="1"/>
    </xf>
    <xf numFmtId="0" fontId="16" fillId="0" borderId="0" xfId="45" applyFont="1" applyAlignment="1">
      <alignment horizontal="right"/>
    </xf>
    <xf numFmtId="0" fontId="16" fillId="0" borderId="0" xfId="45" applyFont="1" applyAlignment="1">
      <alignment horizontal="left" wrapText="1"/>
    </xf>
    <xf numFmtId="0" fontId="29" fillId="0" borderId="10" xfId="45" applyFont="1" applyBorder="1" applyAlignment="1">
      <alignment horizontal="center" vertical="center" wrapText="1"/>
    </xf>
    <xf numFmtId="0" fontId="29" fillId="0" borderId="15" xfId="45" applyFont="1" applyBorder="1" applyAlignment="1">
      <alignment horizontal="center" vertical="center" wrapText="1"/>
    </xf>
    <xf numFmtId="0" fontId="29" fillId="0" borderId="10" xfId="45" applyFont="1" applyBorder="1" applyAlignment="1">
      <alignment horizontal="center" vertical="top" wrapText="1"/>
    </xf>
    <xf numFmtId="0" fontId="29" fillId="0" borderId="10" xfId="45" applyFont="1" applyBorder="1" applyAlignment="1">
      <alignment vertical="top" wrapText="1"/>
    </xf>
    <xf numFmtId="0" fontId="16" fillId="0" borderId="10" xfId="45" applyFont="1" applyBorder="1" applyAlignment="1">
      <alignment horizontal="center" vertical="top" wrapText="1"/>
    </xf>
    <xf numFmtId="0" fontId="16" fillId="0" borderId="10" xfId="45" applyFont="1" applyBorder="1"/>
    <xf numFmtId="0" fontId="16" fillId="0" borderId="10" xfId="45" applyFont="1" applyBorder="1" applyAlignment="1">
      <alignment vertical="top" wrapText="1"/>
    </xf>
    <xf numFmtId="0" fontId="16" fillId="24" borderId="10" xfId="45" applyFont="1" applyFill="1" applyBorder="1" applyAlignment="1">
      <alignment horizontal="center" vertical="center" wrapText="1"/>
    </xf>
    <xf numFmtId="0" fontId="16" fillId="0" borderId="10" xfId="45" applyFont="1" applyBorder="1" applyAlignment="1">
      <alignment horizontal="justify" vertical="top" wrapText="1"/>
    </xf>
    <xf numFmtId="0" fontId="16" fillId="0" borderId="10" xfId="45" applyFont="1" applyBorder="1" applyAlignment="1">
      <alignment horizontal="left" vertical="top" wrapText="1"/>
    </xf>
    <xf numFmtId="173" fontId="29" fillId="0" borderId="10" xfId="45" applyNumberFormat="1" applyFont="1" applyBorder="1" applyAlignment="1">
      <alignment horizontal="right" vertical="top" wrapText="1"/>
    </xf>
    <xf numFmtId="14" fontId="16" fillId="24" borderId="10" xfId="45" applyNumberFormat="1" applyFont="1" applyFill="1" applyBorder="1" applyAlignment="1">
      <alignment horizontal="center" vertical="center" wrapText="1"/>
    </xf>
    <xf numFmtId="0" fontId="16" fillId="0" borderId="10" xfId="45" applyFont="1" applyBorder="1" applyAlignment="1">
      <alignment horizontal="center"/>
    </xf>
    <xf numFmtId="0" fontId="16" fillId="0" borderId="0" xfId="45" applyFont="1" applyAlignment="1">
      <alignment vertical="top" wrapText="1"/>
    </xf>
    <xf numFmtId="0" fontId="58" fillId="0" borderId="0" xfId="56" applyFont="1" applyAlignment="1">
      <alignment vertical="center"/>
    </xf>
    <xf numFmtId="0" fontId="59" fillId="0" borderId="0" xfId="45" applyFont="1" applyAlignment="1">
      <alignment vertical="center"/>
    </xf>
    <xf numFmtId="0" fontId="27" fillId="0" borderId="0" xfId="56" applyFont="1" applyAlignment="1">
      <alignment vertical="center"/>
    </xf>
    <xf numFmtId="0" fontId="27" fillId="0" borderId="0" xfId="45" applyFont="1"/>
    <xf numFmtId="0" fontId="29" fillId="0" borderId="0" xfId="60" applyFont="1"/>
    <xf numFmtId="0" fontId="16" fillId="0" borderId="15" xfId="45" applyFont="1" applyBorder="1" applyAlignment="1">
      <alignment horizontal="center" vertical="center" wrapText="1"/>
    </xf>
    <xf numFmtId="0" fontId="29" fillId="0" borderId="10" xfId="45" applyFont="1" applyBorder="1" applyAlignment="1">
      <alignment horizontal="center" vertical="center" textRotation="90" wrapText="1"/>
    </xf>
    <xf numFmtId="49" fontId="29" fillId="0" borderId="10" xfId="45" applyNumberFormat="1" applyFont="1" applyBorder="1" applyAlignment="1">
      <alignment horizontal="center" vertical="center" wrapText="1"/>
    </xf>
    <xf numFmtId="0" fontId="29" fillId="0" borderId="10" xfId="45" applyFont="1" applyBorder="1" applyAlignment="1">
      <alignment horizontal="left" vertical="center" wrapText="1"/>
    </xf>
    <xf numFmtId="174" fontId="29" fillId="0" borderId="10" xfId="45" applyNumberFormat="1" applyFont="1" applyBorder="1" applyAlignment="1">
      <alignment horizontal="center" vertical="center" wrapText="1"/>
    </xf>
    <xf numFmtId="49" fontId="16" fillId="0" borderId="10" xfId="45" applyNumberFormat="1" applyFont="1" applyBorder="1" applyAlignment="1">
      <alignment horizontal="center" vertical="center" wrapText="1"/>
    </xf>
    <xf numFmtId="0" fontId="16" fillId="0" borderId="10" xfId="45" applyFont="1" applyBorder="1" applyAlignment="1">
      <alignment horizontal="left" vertical="center" wrapText="1"/>
    </xf>
    <xf numFmtId="174" fontId="29" fillId="0" borderId="10" xfId="45" applyNumberFormat="1" applyFont="1" applyBorder="1" applyAlignment="1">
      <alignment horizontal="center" vertical="center"/>
    </xf>
    <xf numFmtId="174" fontId="16" fillId="0" borderId="10" xfId="45" applyNumberFormat="1" applyFont="1" applyBorder="1" applyAlignment="1">
      <alignment horizontal="center" vertical="center" wrapText="1"/>
    </xf>
    <xf numFmtId="0" fontId="16" fillId="0" borderId="19" xfId="45" applyFont="1" applyBorder="1" applyAlignment="1">
      <alignment horizontal="left" vertical="center" wrapText="1"/>
    </xf>
    <xf numFmtId="0" fontId="29" fillId="0" borderId="0" xfId="45" applyFont="1"/>
    <xf numFmtId="0" fontId="16" fillId="0" borderId="10" xfId="51" applyFont="1" applyBorder="1" applyAlignment="1">
      <alignment horizontal="left" vertical="center" wrapText="1"/>
    </xf>
    <xf numFmtId="0" fontId="29" fillId="0" borderId="10" xfId="51" applyFont="1" applyBorder="1" applyAlignment="1">
      <alignment horizontal="left" vertical="center" wrapText="1"/>
    </xf>
    <xf numFmtId="0" fontId="16" fillId="0" borderId="16" xfId="51" applyFont="1" applyBorder="1" applyAlignment="1">
      <alignment horizontal="left" vertical="center" wrapText="1"/>
    </xf>
    <xf numFmtId="0" fontId="16" fillId="0" borderId="0" xfId="45" applyFont="1" applyAlignment="1">
      <alignment horizontal="center" vertical="center" wrapText="1"/>
    </xf>
    <xf numFmtId="0" fontId="16" fillId="0" borderId="0" xfId="45" applyFont="1" applyAlignment="1">
      <alignment horizontal="left" vertical="center" wrapText="1"/>
    </xf>
    <xf numFmtId="0" fontId="16" fillId="0" borderId="0" xfId="45" applyFont="1" applyAlignment="1">
      <alignment wrapText="1"/>
    </xf>
    <xf numFmtId="0" fontId="16" fillId="0" borderId="0" xfId="45" applyFont="1" applyAlignment="1">
      <alignment horizontal="left"/>
    </xf>
    <xf numFmtId="0" fontId="37" fillId="0" borderId="10" xfId="55" applyFont="1" applyBorder="1" applyAlignment="1">
      <alignment horizontal="center" vertical="center" wrapText="1"/>
    </xf>
    <xf numFmtId="0" fontId="37" fillId="0" borderId="10" xfId="55" applyFont="1" applyBorder="1" applyAlignment="1">
      <alignment horizontal="center" vertical="center"/>
    </xf>
    <xf numFmtId="0" fontId="63" fillId="0" borderId="0" xfId="55" applyFont="1"/>
    <xf numFmtId="0" fontId="63" fillId="0" borderId="10" xfId="55" applyFont="1" applyBorder="1" applyAlignment="1">
      <alignment horizontal="center" vertical="center"/>
    </xf>
    <xf numFmtId="1" fontId="47" fillId="0" borderId="10" xfId="55" applyNumberFormat="1" applyFont="1" applyBorder="1" applyAlignment="1">
      <alignment horizontal="center" vertical="center"/>
    </xf>
    <xf numFmtId="2" fontId="47" fillId="0" borderId="10" xfId="55" applyNumberFormat="1" applyFont="1" applyBorder="1" applyAlignment="1">
      <alignment horizontal="center" vertical="center" wrapText="1"/>
    </xf>
    <xf numFmtId="49" fontId="63" fillId="0" borderId="10" xfId="55" applyNumberFormat="1" applyFont="1" applyBorder="1" applyAlignment="1">
      <alignment horizontal="center" vertical="center"/>
    </xf>
    <xf numFmtId="14" fontId="63" fillId="0" borderId="10" xfId="55" applyNumberFormat="1" applyFont="1" applyBorder="1" applyAlignment="1">
      <alignment horizontal="center" vertical="center"/>
    </xf>
    <xf numFmtId="1" fontId="63" fillId="0" borderId="10" xfId="55" applyNumberFormat="1" applyFont="1" applyBorder="1" applyAlignment="1">
      <alignment horizontal="center" vertical="center"/>
    </xf>
    <xf numFmtId="49" fontId="63" fillId="0" borderId="10" xfId="55" applyNumberFormat="1" applyFont="1" applyBorder="1" applyAlignment="1">
      <alignment horizontal="center" vertical="center" wrapText="1"/>
    </xf>
    <xf numFmtId="168" fontId="63" fillId="0" borderId="10" xfId="55" applyNumberFormat="1" applyFont="1" applyBorder="1" applyAlignment="1">
      <alignment horizontal="center" vertical="center" wrapText="1"/>
    </xf>
    <xf numFmtId="1" fontId="63" fillId="0" borderId="10" xfId="55" applyNumberFormat="1" applyFont="1" applyBorder="1" applyAlignment="1">
      <alignment horizontal="center" vertical="center" wrapText="1"/>
    </xf>
    <xf numFmtId="14" fontId="63" fillId="0" borderId="10" xfId="55" applyNumberFormat="1" applyFont="1" applyBorder="1" applyAlignment="1">
      <alignment horizontal="center" vertical="center" wrapText="1"/>
    </xf>
    <xf numFmtId="168" fontId="63" fillId="0" borderId="10" xfId="55" applyNumberFormat="1" applyFont="1" applyBorder="1" applyAlignment="1">
      <alignment horizontal="center" vertical="center"/>
    </xf>
    <xf numFmtId="168" fontId="44" fillId="0" borderId="0" xfId="55" applyNumberFormat="1" applyFont="1"/>
    <xf numFmtId="0" fontId="51" fillId="0" borderId="0" xfId="45" applyFont="1"/>
    <xf numFmtId="0" fontId="58" fillId="0" borderId="0" xfId="45" applyFont="1" applyAlignment="1">
      <alignment horizontal="center"/>
    </xf>
    <xf numFmtId="0" fontId="58" fillId="0" borderId="0" xfId="45" applyFont="1"/>
    <xf numFmtId="2" fontId="64" fillId="0" borderId="0" xfId="45" applyNumberFormat="1" applyFont="1" applyAlignment="1">
      <alignment horizontal="right" vertical="top" wrapText="1"/>
    </xf>
    <xf numFmtId="0" fontId="51" fillId="0" borderId="0" xfId="45" applyFont="1" applyAlignment="1">
      <alignment horizontal="right"/>
    </xf>
    <xf numFmtId="0" fontId="50" fillId="0" borderId="40" xfId="45" applyFont="1" applyBorder="1" applyAlignment="1">
      <alignment horizontal="justify"/>
    </xf>
    <xf numFmtId="0" fontId="51" fillId="0" borderId="40" xfId="45" applyFont="1" applyBorder="1" applyAlignment="1">
      <alignment horizontal="justify"/>
    </xf>
    <xf numFmtId="0" fontId="51" fillId="0" borderId="41" xfId="45" applyFont="1" applyBorder="1" applyAlignment="1">
      <alignment horizontal="justify" vertical="top" wrapText="1"/>
    </xf>
    <xf numFmtId="0" fontId="51" fillId="0" borderId="42" xfId="45" applyFont="1" applyBorder="1" applyAlignment="1">
      <alignment horizontal="justify"/>
    </xf>
    <xf numFmtId="0" fontId="50" fillId="0" borderId="40" xfId="45" applyFont="1" applyBorder="1" applyAlignment="1">
      <alignment vertical="top" wrapText="1"/>
    </xf>
    <xf numFmtId="0" fontId="50" fillId="0" borderId="43" xfId="45" applyFont="1" applyBorder="1" applyAlignment="1">
      <alignment vertical="top" wrapText="1"/>
    </xf>
    <xf numFmtId="0" fontId="50" fillId="0" borderId="43" xfId="45" applyFont="1" applyBorder="1" applyAlignment="1">
      <alignment horizontal="justify" vertical="top" wrapText="1"/>
    </xf>
    <xf numFmtId="2" fontId="51" fillId="0" borderId="40" xfId="45" applyNumberFormat="1" applyFont="1" applyBorder="1" applyAlignment="1">
      <alignment horizontal="justify" vertical="top" wrapText="1"/>
    </xf>
    <xf numFmtId="0" fontId="51" fillId="0" borderId="40" xfId="45" applyFont="1" applyBorder="1" applyAlignment="1">
      <alignment horizontal="justify" vertical="top" wrapText="1"/>
    </xf>
    <xf numFmtId="0" fontId="50" fillId="0" borderId="40" xfId="45" applyFont="1" applyBorder="1" applyAlignment="1">
      <alignment horizontal="justify" vertical="top" wrapText="1"/>
    </xf>
    <xf numFmtId="2" fontId="51" fillId="0" borderId="41" xfId="45" applyNumberFormat="1" applyFont="1" applyBorder="1" applyAlignment="1">
      <alignment horizontal="left" vertical="center" wrapText="1"/>
    </xf>
    <xf numFmtId="175" fontId="51" fillId="0" borderId="40" xfId="45" applyNumberFormat="1" applyFont="1" applyBorder="1" applyAlignment="1">
      <alignment horizontal="justify" vertical="top" wrapText="1"/>
    </xf>
    <xf numFmtId="0" fontId="51" fillId="29" borderId="40" xfId="45" applyFont="1" applyFill="1" applyBorder="1" applyAlignment="1">
      <alignment horizontal="justify" vertical="top" wrapText="1"/>
    </xf>
    <xf numFmtId="2" fontId="51" fillId="29" borderId="41" xfId="45" applyNumberFormat="1" applyFont="1" applyFill="1" applyBorder="1" applyAlignment="1">
      <alignment horizontal="left" vertical="center" wrapText="1"/>
    </xf>
    <xf numFmtId="10" fontId="51" fillId="0" borderId="40" xfId="45" applyNumberFormat="1" applyFont="1" applyBorder="1" applyAlignment="1">
      <alignment horizontal="justify" vertical="top" wrapText="1"/>
    </xf>
    <xf numFmtId="0" fontId="51" fillId="30" borderId="40" xfId="45" applyFont="1" applyFill="1" applyBorder="1" applyAlignment="1">
      <alignment horizontal="justify" vertical="top" wrapText="1"/>
    </xf>
    <xf numFmtId="2" fontId="51" fillId="30" borderId="41" xfId="45" applyNumberFormat="1" applyFont="1" applyFill="1" applyBorder="1" applyAlignment="1">
      <alignment horizontal="left" vertical="center" wrapText="1"/>
    </xf>
    <xf numFmtId="0" fontId="50" fillId="0" borderId="42" xfId="45" applyFont="1" applyBorder="1" applyAlignment="1">
      <alignment vertical="top" wrapText="1"/>
    </xf>
    <xf numFmtId="9" fontId="51" fillId="0" borderId="44" xfId="64" quotePrefix="1" applyNumberFormat="1" applyFont="1" applyBorder="1" applyAlignment="1">
      <alignment horizontal="justify" vertical="top" wrapText="1"/>
    </xf>
    <xf numFmtId="0" fontId="51" fillId="0" borderId="42" xfId="45" applyFont="1" applyBorder="1" applyAlignment="1">
      <alignment vertical="top" wrapText="1"/>
    </xf>
    <xf numFmtId="0" fontId="51" fillId="0" borderId="44" xfId="45" quotePrefix="1" applyFont="1" applyBorder="1" applyAlignment="1">
      <alignment horizontal="justify" vertical="top" wrapText="1"/>
    </xf>
    <xf numFmtId="10" fontId="51" fillId="0" borderId="45" xfId="45" applyNumberFormat="1" applyFont="1" applyBorder="1" applyAlignment="1">
      <alignment horizontal="justify" vertical="top" wrapText="1"/>
    </xf>
    <xf numFmtId="4" fontId="29" fillId="0" borderId="24" xfId="43" applyNumberFormat="1" applyFont="1" applyBorder="1" applyAlignment="1">
      <alignment horizontal="left" vertical="center" wrapText="1"/>
    </xf>
    <xf numFmtId="176" fontId="16" fillId="0" borderId="0" xfId="45" applyNumberFormat="1" applyFont="1"/>
    <xf numFmtId="0" fontId="51" fillId="0" borderId="46" xfId="45" applyFont="1" applyBorder="1" applyAlignment="1">
      <alignment vertical="top" wrapText="1"/>
    </xf>
    <xf numFmtId="0" fontId="51" fillId="0" borderId="43" xfId="45" applyFont="1" applyBorder="1" applyAlignment="1">
      <alignment vertical="top" wrapText="1"/>
    </xf>
    <xf numFmtId="0" fontId="51" fillId="0" borderId="40" xfId="45" applyFont="1" applyBorder="1" applyAlignment="1">
      <alignment vertical="top" wrapText="1"/>
    </xf>
    <xf numFmtId="0" fontId="51" fillId="0" borderId="44" xfId="45" applyFont="1" applyBorder="1" applyAlignment="1">
      <alignment horizontal="justify" vertical="top" wrapText="1"/>
    </xf>
    <xf numFmtId="0" fontId="51" fillId="0" borderId="44" xfId="45" applyFont="1" applyBorder="1" applyAlignment="1">
      <alignment horizontal="left" vertical="top" wrapText="1"/>
    </xf>
    <xf numFmtId="0" fontId="50" fillId="0" borderId="42" xfId="45" applyFont="1" applyBorder="1" applyAlignment="1">
      <alignment horizontal="left" vertical="center" wrapText="1"/>
    </xf>
    <xf numFmtId="0" fontId="51" fillId="0" borderId="45" xfId="45" applyFont="1" applyBorder="1" applyAlignment="1">
      <alignment horizontal="justify" vertical="top" wrapText="1"/>
    </xf>
    <xf numFmtId="14" fontId="51" fillId="0" borderId="44" xfId="45" applyNumberFormat="1" applyFont="1" applyBorder="1" applyAlignment="1">
      <alignment horizontal="justify" vertical="top" wrapText="1"/>
    </xf>
    <xf numFmtId="0" fontId="50" fillId="0" borderId="42" xfId="45" applyFont="1" applyBorder="1" applyAlignment="1">
      <alignment horizontal="center" vertical="center" wrapText="1"/>
    </xf>
    <xf numFmtId="0" fontId="51" fillId="0" borderId="44" xfId="45" applyFont="1" applyBorder="1" applyAlignment="1">
      <alignment vertical="top" wrapText="1"/>
    </xf>
    <xf numFmtId="0" fontId="51" fillId="0" borderId="43" xfId="45" applyFont="1" applyBorder="1"/>
    <xf numFmtId="0" fontId="29" fillId="0" borderId="0" xfId="0" applyFont="1" applyAlignment="1">
      <alignment horizontal="center" vertical="center"/>
    </xf>
    <xf numFmtId="0" fontId="30" fillId="0" borderId="0" xfId="56" applyFont="1" applyAlignment="1">
      <alignment horizontal="center" vertical="center"/>
    </xf>
    <xf numFmtId="0" fontId="31" fillId="0" borderId="0" xfId="56" applyFont="1" applyAlignment="1">
      <alignment horizontal="center" vertical="center"/>
    </xf>
    <xf numFmtId="0" fontId="33" fillId="0" borderId="0" xfId="56" applyFont="1" applyAlignment="1">
      <alignment horizontal="center" vertical="center"/>
    </xf>
    <xf numFmtId="0" fontId="34" fillId="0" borderId="0" xfId="56" applyFont="1" applyAlignment="1">
      <alignment horizontal="center" vertical="center"/>
    </xf>
    <xf numFmtId="49" fontId="33" fillId="0" borderId="11" xfId="56" applyNumberFormat="1" applyFont="1" applyBorder="1" applyAlignment="1">
      <alignment horizontal="center" vertical="center"/>
    </xf>
    <xf numFmtId="49" fontId="33" fillId="0" borderId="12" xfId="56" applyNumberFormat="1" applyFont="1" applyBorder="1" applyAlignment="1">
      <alignment horizontal="center" vertical="center"/>
    </xf>
    <xf numFmtId="49" fontId="33" fillId="0" borderId="13" xfId="56" applyNumberFormat="1" applyFont="1" applyBorder="1" applyAlignment="1">
      <alignment horizontal="center" vertical="center"/>
    </xf>
    <xf numFmtId="0" fontId="31" fillId="0" borderId="0" xfId="56" applyFont="1" applyAlignment="1">
      <alignment horizontal="center" vertical="center" wrapText="1"/>
    </xf>
    <xf numFmtId="0" fontId="34" fillId="0" borderId="0" xfId="56" applyFont="1" applyAlignment="1">
      <alignment horizontal="center" vertical="center" wrapText="1"/>
    </xf>
    <xf numFmtId="0" fontId="32" fillId="0" borderId="0" xfId="56" applyFont="1" applyAlignment="1">
      <alignment horizontal="center" vertical="center"/>
    </xf>
    <xf numFmtId="0" fontId="35" fillId="0" borderId="0" xfId="56" applyFont="1" applyAlignment="1">
      <alignment horizontal="center" vertical="center"/>
    </xf>
    <xf numFmtId="0" fontId="32" fillId="0" borderId="0" xfId="56" applyFont="1" applyAlignment="1">
      <alignment horizontal="center" vertical="center" wrapText="1"/>
    </xf>
    <xf numFmtId="0" fontId="33" fillId="0" borderId="14" xfId="56" applyFont="1" applyBorder="1" applyAlignment="1">
      <alignment vertical="center"/>
    </xf>
    <xf numFmtId="0" fontId="37" fillId="0" borderId="10" xfId="56" applyFont="1" applyBorder="1" applyAlignment="1">
      <alignment horizontal="center" vertical="center" wrapText="1"/>
    </xf>
    <xf numFmtId="0" fontId="37" fillId="0" borderId="15" xfId="56" applyFont="1" applyBorder="1" applyAlignment="1">
      <alignment horizontal="center" vertical="center" wrapText="1"/>
    </xf>
    <xf numFmtId="0" fontId="37" fillId="0" borderId="16" xfId="56" applyFont="1" applyBorder="1" applyAlignment="1">
      <alignment horizontal="center" vertical="center" wrapText="1"/>
    </xf>
    <xf numFmtId="0" fontId="30" fillId="0" borderId="10" xfId="56" applyFont="1" applyBorder="1" applyAlignment="1">
      <alignment horizontal="center" vertical="center" wrapText="1"/>
    </xf>
    <xf numFmtId="0" fontId="29" fillId="0" borderId="11" xfId="43" applyFont="1" applyBorder="1" applyAlignment="1">
      <alignment horizontal="center" vertical="center" wrapText="1"/>
    </xf>
    <xf numFmtId="0" fontId="29" fillId="0" borderId="12" xfId="43" applyFont="1" applyBorder="1" applyAlignment="1">
      <alignment horizontal="center" vertical="center" wrapText="1"/>
    </xf>
    <xf numFmtId="49" fontId="16" fillId="0" borderId="0" xfId="43" applyNumberFormat="1" applyFont="1" applyAlignment="1">
      <alignment horizontal="left" vertical="top"/>
    </xf>
    <xf numFmtId="0" fontId="16" fillId="0" borderId="14" xfId="43" applyFont="1" applyBorder="1" applyAlignment="1">
      <alignment horizontal="left" vertical="center"/>
    </xf>
    <xf numFmtId="0" fontId="29" fillId="0" borderId="15" xfId="43" applyFont="1" applyBorder="1" applyAlignment="1">
      <alignment horizontal="center" vertical="center"/>
    </xf>
    <xf numFmtId="0" fontId="29" fillId="0" borderId="19" xfId="43" applyFont="1" applyBorder="1" applyAlignment="1">
      <alignment horizontal="center" vertical="center"/>
    </xf>
    <xf numFmtId="0" fontId="29" fillId="0" borderId="16" xfId="43" applyFont="1" applyBorder="1" applyAlignment="1">
      <alignment horizontal="center" vertical="center"/>
    </xf>
    <xf numFmtId="0" fontId="29" fillId="0" borderId="17" xfId="43" applyFont="1" applyBorder="1" applyAlignment="1">
      <alignment horizontal="center" vertical="center" wrapText="1"/>
    </xf>
    <xf numFmtId="0" fontId="29" fillId="0" borderId="18" xfId="43" applyFont="1" applyBorder="1" applyAlignment="1">
      <alignment horizontal="center" vertical="center" wrapText="1"/>
    </xf>
    <xf numFmtId="0" fontId="29" fillId="0" borderId="20" xfId="43" applyFont="1" applyBorder="1" applyAlignment="1">
      <alignment horizontal="center" vertical="center" wrapText="1"/>
    </xf>
    <xf numFmtId="0" fontId="29" fillId="0" borderId="21" xfId="43" applyFont="1" applyBorder="1" applyAlignment="1">
      <alignment horizontal="center" vertical="center" wrapText="1"/>
    </xf>
    <xf numFmtId="0" fontId="29" fillId="0" borderId="15" xfId="43" applyFont="1" applyBorder="1" applyAlignment="1">
      <alignment horizontal="center" vertical="center" wrapText="1"/>
    </xf>
    <xf numFmtId="0" fontId="29" fillId="0" borderId="19" xfId="43" applyFont="1" applyBorder="1" applyAlignment="1">
      <alignment horizontal="center" vertical="center" wrapText="1"/>
    </xf>
    <xf numFmtId="0" fontId="29" fillId="0" borderId="16" xfId="43" applyFont="1" applyBorder="1" applyAlignment="1">
      <alignment horizontal="center" vertical="center" wrapText="1"/>
    </xf>
    <xf numFmtId="0" fontId="29" fillId="0" borderId="13" xfId="43" applyFont="1" applyBorder="1" applyAlignment="1">
      <alignment horizontal="center" vertical="center" wrapText="1"/>
    </xf>
    <xf numFmtId="0" fontId="42" fillId="0" borderId="0" xfId="56" applyFont="1" applyAlignment="1">
      <alignment horizontal="center" vertical="center"/>
    </xf>
    <xf numFmtId="0" fontId="44" fillId="0" borderId="0" xfId="55" applyFont="1" applyAlignment="1">
      <alignment horizontal="center"/>
    </xf>
    <xf numFmtId="0" fontId="38" fillId="0" borderId="0" xfId="55"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30" fillId="0" borderId="0" xfId="56" applyFont="1" applyAlignment="1">
      <alignment horizontal="center" vertical="center" wrapText="1"/>
    </xf>
    <xf numFmtId="0" fontId="37" fillId="0" borderId="11" xfId="56" applyFont="1" applyBorder="1" applyAlignment="1">
      <alignment horizontal="center" vertical="center" wrapText="1"/>
    </xf>
    <xf numFmtId="0" fontId="37" fillId="0" borderId="12" xfId="56" applyFont="1" applyBorder="1" applyAlignment="1">
      <alignment horizontal="center" vertical="center" wrapText="1"/>
    </xf>
    <xf numFmtId="0" fontId="37" fillId="0" borderId="13" xfId="56" applyFont="1" applyBorder="1" applyAlignment="1">
      <alignment horizontal="center" vertical="center" wrapText="1"/>
    </xf>
    <xf numFmtId="0" fontId="29" fillId="0" borderId="0" xfId="57" applyFont="1" applyAlignment="1">
      <alignment horizontal="center" vertical="center"/>
    </xf>
    <xf numFmtId="0" fontId="47" fillId="0" borderId="11" xfId="59" applyFont="1" applyBorder="1" applyAlignment="1">
      <alignment horizontal="center" vertical="center" wrapText="1"/>
    </xf>
    <xf numFmtId="0" fontId="47" fillId="0" borderId="12" xfId="59" applyFont="1" applyBorder="1" applyAlignment="1">
      <alignment horizontal="center" vertical="center" wrapText="1"/>
    </xf>
    <xf numFmtId="0" fontId="47" fillId="0" borderId="13" xfId="59" applyFont="1" applyBorder="1" applyAlignment="1">
      <alignment horizontal="center" vertical="center" wrapText="1"/>
    </xf>
    <xf numFmtId="4" fontId="47" fillId="0" borderId="11" xfId="59" applyNumberFormat="1" applyFont="1" applyBorder="1" applyAlignment="1">
      <alignment horizontal="center" vertical="center"/>
    </xf>
    <xf numFmtId="4" fontId="47" fillId="0" borderId="13" xfId="59" applyNumberFormat="1" applyFont="1" applyBorder="1" applyAlignment="1">
      <alignment horizontal="center" vertical="center"/>
    </xf>
    <xf numFmtId="0" fontId="55" fillId="0" borderId="0" xfId="59" applyFont="1" applyAlignment="1">
      <alignment horizontal="left" vertical="center" wrapText="1"/>
    </xf>
    <xf numFmtId="3" fontId="47" fillId="0" borderId="11" xfId="59" applyNumberFormat="1" applyFont="1" applyBorder="1" applyAlignment="1">
      <alignment horizontal="center" vertical="center"/>
    </xf>
    <xf numFmtId="3" fontId="47" fillId="0" borderId="13" xfId="59" applyNumberFormat="1" applyFont="1" applyBorder="1" applyAlignment="1">
      <alignment horizontal="center" vertical="center"/>
    </xf>
    <xf numFmtId="0" fontId="47" fillId="0" borderId="11" xfId="59" applyFont="1" applyBorder="1" applyAlignment="1">
      <alignment horizontal="center" vertical="center"/>
    </xf>
    <xf numFmtId="0" fontId="47" fillId="0" borderId="12" xfId="59" applyFont="1" applyBorder="1" applyAlignment="1">
      <alignment horizontal="center" vertical="center"/>
    </xf>
    <xf numFmtId="0" fontId="47" fillId="0" borderId="13" xfId="59" applyFont="1" applyBorder="1" applyAlignment="1">
      <alignment horizontal="center" vertical="center"/>
    </xf>
    <xf numFmtId="0" fontId="42" fillId="0" borderId="0" xfId="56" applyFont="1" applyAlignment="1">
      <alignment horizontal="center" vertical="center" wrapText="1"/>
    </xf>
    <xf numFmtId="0" fontId="29" fillId="0" borderId="0" xfId="45" applyFont="1" applyAlignment="1">
      <alignment horizontal="center" vertical="top" wrapText="1"/>
    </xf>
    <xf numFmtId="0" fontId="29" fillId="0" borderId="10" xfId="45" applyFont="1" applyBorder="1" applyAlignment="1">
      <alignment horizontal="center" vertical="center" wrapText="1"/>
    </xf>
    <xf numFmtId="0" fontId="29" fillId="0" borderId="10" xfId="45" applyFont="1" applyBorder="1" applyAlignment="1">
      <alignment horizontal="center" vertical="center"/>
    </xf>
    <xf numFmtId="0" fontId="29" fillId="0" borderId="15" xfId="45" applyFont="1" applyBorder="1" applyAlignment="1">
      <alignment horizontal="center" vertical="center" wrapText="1"/>
    </xf>
    <xf numFmtId="0" fontId="29" fillId="0" borderId="19" xfId="45" applyFont="1" applyBorder="1" applyAlignment="1">
      <alignment horizontal="center" vertical="center" wrapText="1"/>
    </xf>
    <xf numFmtId="0" fontId="29" fillId="0" borderId="16" xfId="45" applyFont="1" applyBorder="1" applyAlignment="1">
      <alignment horizontal="center" vertical="center" wrapText="1"/>
    </xf>
    <xf numFmtId="0" fontId="29" fillId="0" borderId="10" xfId="0" applyFont="1" applyBorder="1" applyAlignment="1">
      <alignment horizontal="center" vertical="center" wrapText="1"/>
    </xf>
    <xf numFmtId="0" fontId="58" fillId="0" borderId="0" xfId="56" applyFont="1" applyAlignment="1">
      <alignment horizontal="center" vertical="center"/>
    </xf>
    <xf numFmtId="0" fontId="60" fillId="0" borderId="0" xfId="56" applyFont="1" applyAlignment="1">
      <alignment horizontal="center" vertical="center"/>
    </xf>
    <xf numFmtId="0" fontId="16" fillId="0" borderId="0" xfId="56" applyFont="1" applyAlignment="1">
      <alignment horizontal="center" vertical="center"/>
    </xf>
    <xf numFmtId="0" fontId="60" fillId="0" borderId="0" xfId="56" applyFont="1" applyAlignment="1">
      <alignment horizontal="center" vertical="center" wrapText="1"/>
    </xf>
    <xf numFmtId="0" fontId="16" fillId="0" borderId="0" xfId="45" applyFont="1" applyAlignment="1">
      <alignment horizontal="center"/>
    </xf>
    <xf numFmtId="0" fontId="29" fillId="0" borderId="0" xfId="45" applyFont="1" applyAlignment="1">
      <alignment horizontal="center"/>
    </xf>
    <xf numFmtId="0" fontId="37" fillId="0" borderId="15" xfId="45" applyFont="1" applyBorder="1" applyAlignment="1">
      <alignment horizontal="center" vertical="center" wrapText="1"/>
    </xf>
    <xf numFmtId="0" fontId="37" fillId="0" borderId="19" xfId="45" applyFont="1" applyBorder="1" applyAlignment="1">
      <alignment horizontal="center" vertical="center" wrapText="1"/>
    </xf>
    <xf numFmtId="0" fontId="37" fillId="0" borderId="16" xfId="45" applyFont="1" applyBorder="1" applyAlignment="1">
      <alignment horizontal="center" vertical="center" wrapText="1"/>
    </xf>
    <xf numFmtId="0" fontId="29" fillId="0" borderId="10" xfId="60" applyFont="1" applyBorder="1" applyAlignment="1">
      <alignment horizontal="center" vertical="center" wrapText="1"/>
    </xf>
    <xf numFmtId="0" fontId="29" fillId="0" borderId="11" xfId="60" applyFont="1" applyBorder="1" applyAlignment="1">
      <alignment horizontal="center" vertical="center"/>
    </xf>
    <xf numFmtId="0" fontId="29" fillId="0" borderId="12" xfId="60" applyFont="1" applyBorder="1" applyAlignment="1">
      <alignment horizontal="center" vertical="center"/>
    </xf>
    <xf numFmtId="0" fontId="16" fillId="0" borderId="0" xfId="45" applyFont="1" applyAlignment="1">
      <alignment horizontal="left" wrapText="1"/>
    </xf>
    <xf numFmtId="0" fontId="16" fillId="0" borderId="0" xfId="45" applyFont="1" applyAlignment="1">
      <alignment horizontal="left"/>
    </xf>
    <xf numFmtId="0" fontId="16" fillId="0" borderId="0" xfId="45" applyFont="1" applyAlignment="1">
      <alignment horizontal="left" vertical="center" wrapText="1"/>
    </xf>
    <xf numFmtId="0" fontId="38" fillId="0" borderId="14" xfId="55" applyFont="1" applyBorder="1" applyAlignment="1">
      <alignment horizontal="center"/>
    </xf>
    <xf numFmtId="0" fontId="37" fillId="0" borderId="15" xfId="55" applyFont="1" applyBorder="1" applyAlignment="1">
      <alignment horizontal="center" vertical="center" wrapText="1"/>
    </xf>
    <xf numFmtId="0" fontId="37" fillId="0" borderId="19" xfId="55" applyFont="1" applyBorder="1" applyAlignment="1">
      <alignment horizontal="center" vertical="center" wrapText="1"/>
    </xf>
    <xf numFmtId="0" fontId="37" fillId="0" borderId="16" xfId="55" applyFont="1" applyBorder="1" applyAlignment="1">
      <alignment horizontal="center" vertical="center" wrapText="1"/>
    </xf>
    <xf numFmtId="0" fontId="37" fillId="0" borderId="17" xfId="55" applyFont="1" applyBorder="1" applyAlignment="1">
      <alignment horizontal="center" vertical="center" wrapText="1"/>
    </xf>
    <xf numFmtId="0" fontId="37" fillId="0" borderId="39" xfId="55" applyFont="1" applyBorder="1" applyAlignment="1">
      <alignment horizontal="center" vertical="center" wrapText="1"/>
    </xf>
    <xf numFmtId="0" fontId="37" fillId="0" borderId="20" xfId="55" applyFont="1" applyBorder="1" applyAlignment="1">
      <alignment horizontal="center" vertical="center" wrapText="1"/>
    </xf>
    <xf numFmtId="0" fontId="37" fillId="0" borderId="11" xfId="55" applyFont="1" applyBorder="1" applyAlignment="1">
      <alignment horizontal="center" vertical="center" wrapText="1"/>
    </xf>
    <xf numFmtId="0" fontId="37" fillId="0" borderId="12" xfId="55" applyFont="1" applyBorder="1" applyAlignment="1">
      <alignment horizontal="center" vertical="center" wrapText="1"/>
    </xf>
    <xf numFmtId="0" fontId="37" fillId="0" borderId="13" xfId="55" applyFont="1" applyBorder="1" applyAlignment="1">
      <alignment horizontal="center" vertical="center" wrapText="1"/>
    </xf>
    <xf numFmtId="0" fontId="37" fillId="0" borderId="10" xfId="55" applyFont="1" applyBorder="1" applyAlignment="1">
      <alignment horizontal="center" vertical="center" wrapText="1"/>
    </xf>
    <xf numFmtId="0" fontId="37" fillId="0" borderId="10" xfId="55" applyFont="1" applyBorder="1" applyAlignment="1">
      <alignment horizontal="center" vertical="center" textRotation="90" wrapText="1"/>
    </xf>
    <xf numFmtId="0" fontId="29" fillId="0" borderId="10" xfId="55" applyFont="1" applyBorder="1" applyAlignment="1" applyProtection="1">
      <alignment horizontal="center" vertical="center" textRotation="90" wrapText="1"/>
    </xf>
    <xf numFmtId="0" fontId="29" fillId="0" borderId="15" xfId="55" applyFont="1" applyBorder="1" applyAlignment="1" applyProtection="1">
      <alignment horizontal="center" vertical="center" wrapText="1"/>
    </xf>
    <xf numFmtId="0" fontId="29" fillId="0" borderId="16" xfId="55" applyFont="1" applyBorder="1" applyAlignment="1" applyProtection="1">
      <alignment horizontal="center" vertical="center" wrapText="1"/>
    </xf>
    <xf numFmtId="0" fontId="61" fillId="0" borderId="10" xfId="55" applyFont="1" applyBorder="1" applyAlignment="1">
      <alignment horizontal="center" vertical="center" wrapText="1"/>
    </xf>
    <xf numFmtId="0" fontId="38" fillId="0" borderId="10" xfId="55" applyFont="1" applyBorder="1" applyAlignment="1">
      <alignment horizontal="center" vertical="center" wrapText="1"/>
    </xf>
    <xf numFmtId="0" fontId="37" fillId="0" borderId="15" xfId="55" applyFont="1" applyBorder="1" applyAlignment="1">
      <alignment horizontal="center" vertical="center" textRotation="90" wrapText="1"/>
    </xf>
    <xf numFmtId="0" fontId="37" fillId="0" borderId="16" xfId="55" applyFont="1" applyBorder="1" applyAlignment="1">
      <alignment horizontal="center" vertical="center" textRotation="90" wrapText="1"/>
    </xf>
    <xf numFmtId="0" fontId="62" fillId="0" borderId="15" xfId="51" applyFont="1" applyBorder="1" applyAlignment="1">
      <alignment horizontal="center" vertical="center" textRotation="90" wrapText="1"/>
    </xf>
    <xf numFmtId="0" fontId="62" fillId="0" borderId="16" xfId="51" applyFont="1" applyBorder="1" applyAlignment="1">
      <alignment horizontal="center" vertical="center" textRotation="90" wrapText="1"/>
    </xf>
    <xf numFmtId="0" fontId="29" fillId="0" borderId="15" xfId="45" applyFont="1" applyBorder="1" applyAlignment="1">
      <alignment horizontal="center" vertical="center" textRotation="90" wrapText="1"/>
    </xf>
    <xf numFmtId="0" fontId="29" fillId="0" borderId="16" xfId="45" applyFont="1" applyBorder="1" applyAlignment="1">
      <alignment horizontal="center" vertical="center" textRotation="90" wrapText="1"/>
    </xf>
    <xf numFmtId="0" fontId="37" fillId="0" borderId="15" xfId="55" applyFont="1" applyBorder="1" applyAlignment="1">
      <alignment horizontal="center" vertical="center"/>
    </xf>
    <xf numFmtId="0" fontId="37" fillId="0" borderId="16" xfId="55" applyFont="1" applyBorder="1" applyAlignment="1">
      <alignment horizontal="center" vertical="center"/>
    </xf>
    <xf numFmtId="0" fontId="58" fillId="0" borderId="0" xfId="45" applyFont="1" applyAlignment="1">
      <alignment horizontal="center"/>
    </xf>
    <xf numFmtId="0" fontId="50" fillId="0" borderId="0" xfId="45" applyFont="1" applyAlignment="1">
      <alignment horizontal="center" wrapText="1"/>
    </xf>
    <xf numFmtId="0" fontId="50" fillId="0" borderId="0" xfId="45" applyFont="1" applyAlignment="1">
      <alignment horizontal="center"/>
    </xf>
    <xf numFmtId="0" fontId="51" fillId="0" borderId="42" xfId="45" applyFont="1" applyBorder="1" applyAlignment="1">
      <alignment horizontal="left" vertical="top" wrapText="1"/>
    </xf>
    <xf numFmtId="0" fontId="51" fillId="0" borderId="46" xfId="45" applyFont="1" applyBorder="1" applyAlignment="1">
      <alignment horizontal="left" vertical="top" wrapText="1"/>
    </xf>
    <xf numFmtId="0" fontId="51" fillId="0" borderId="43" xfId="45" applyFont="1" applyBorder="1" applyAlignment="1">
      <alignment horizontal="left" vertical="top" wrapText="1"/>
    </xf>
  </cellXfs>
  <cellStyles count="143">
    <cellStyle name="20% - Акцент1 2" xfId="1" xr:uid="{00000000-0005-0000-0000-000000000000}"/>
    <cellStyle name="20% - Акцент1 2 2" xfId="79" xr:uid="{00000000-0005-0000-0000-000000000000}"/>
    <cellStyle name="20% - Акцент2 2" xfId="2" xr:uid="{00000000-0005-0000-0000-000001000000}"/>
    <cellStyle name="20% - Акцент2 2 2" xfId="80" xr:uid="{00000000-0005-0000-0000-000001000000}"/>
    <cellStyle name="20% - Акцент3 2" xfId="3" xr:uid="{00000000-0005-0000-0000-000002000000}"/>
    <cellStyle name="20% - Акцент3 2 2" xfId="81" xr:uid="{00000000-0005-0000-0000-000002000000}"/>
    <cellStyle name="20% - Акцент4 2" xfId="4" xr:uid="{00000000-0005-0000-0000-000003000000}"/>
    <cellStyle name="20% - Акцент4 2 2" xfId="82" xr:uid="{00000000-0005-0000-0000-000003000000}"/>
    <cellStyle name="20% - Акцент5 2" xfId="5" xr:uid="{00000000-0005-0000-0000-000004000000}"/>
    <cellStyle name="20% - Акцент5 2 2" xfId="83" xr:uid="{00000000-0005-0000-0000-000004000000}"/>
    <cellStyle name="20% - Акцент6 2" xfId="6" xr:uid="{00000000-0005-0000-0000-000005000000}"/>
    <cellStyle name="20% - Акцент6 2 2" xfId="84" xr:uid="{00000000-0005-0000-0000-000005000000}"/>
    <cellStyle name="40% - Акцент1 2" xfId="7" xr:uid="{00000000-0005-0000-0000-000006000000}"/>
    <cellStyle name="40% - Акцент1 2 2" xfId="85" xr:uid="{00000000-0005-0000-0000-000006000000}"/>
    <cellStyle name="40% - Акцент2 2" xfId="8" xr:uid="{00000000-0005-0000-0000-000007000000}"/>
    <cellStyle name="40% - Акцент2 2 2" xfId="86" xr:uid="{00000000-0005-0000-0000-000007000000}"/>
    <cellStyle name="40% - Акцент3 2" xfId="9" xr:uid="{00000000-0005-0000-0000-000008000000}"/>
    <cellStyle name="40% - Акцент3 2 2" xfId="87" xr:uid="{00000000-0005-0000-0000-000008000000}"/>
    <cellStyle name="40% - Акцент4 2" xfId="10" xr:uid="{00000000-0005-0000-0000-000009000000}"/>
    <cellStyle name="40% - Акцент4 2 2" xfId="88" xr:uid="{00000000-0005-0000-0000-000009000000}"/>
    <cellStyle name="40% - Акцент5 2" xfId="11" xr:uid="{00000000-0005-0000-0000-00000A000000}"/>
    <cellStyle name="40% - Акцент5 2 2" xfId="89" xr:uid="{00000000-0005-0000-0000-00000A000000}"/>
    <cellStyle name="40% - Акцент6 2" xfId="12" xr:uid="{00000000-0005-0000-0000-00000B000000}"/>
    <cellStyle name="40% - Акцент6 2 2" xfId="90" xr:uid="{00000000-0005-0000-0000-00000B000000}"/>
    <cellStyle name="60% - Акцент1 2" xfId="13" xr:uid="{00000000-0005-0000-0000-00000C000000}"/>
    <cellStyle name="60% - Акцент1 2 2" xfId="91" xr:uid="{00000000-0005-0000-0000-00000C000000}"/>
    <cellStyle name="60% - Акцент2 2" xfId="14" xr:uid="{00000000-0005-0000-0000-00000D000000}"/>
    <cellStyle name="60% - Акцент2 2 2" xfId="92" xr:uid="{00000000-0005-0000-0000-00000D000000}"/>
    <cellStyle name="60% - Акцент3 2" xfId="15" xr:uid="{00000000-0005-0000-0000-00000E000000}"/>
    <cellStyle name="60% - Акцент3 2 2" xfId="93" xr:uid="{00000000-0005-0000-0000-00000E000000}"/>
    <cellStyle name="60% - Акцент4 2" xfId="16" xr:uid="{00000000-0005-0000-0000-00000F000000}"/>
    <cellStyle name="60% - Акцент4 2 2" xfId="94" xr:uid="{00000000-0005-0000-0000-00000F000000}"/>
    <cellStyle name="60% - Акцент5 2" xfId="17" xr:uid="{00000000-0005-0000-0000-000010000000}"/>
    <cellStyle name="60% - Акцент5 2 2" xfId="95" xr:uid="{00000000-0005-0000-0000-000010000000}"/>
    <cellStyle name="60% - Акцент6 2" xfId="18" xr:uid="{00000000-0005-0000-0000-000011000000}"/>
    <cellStyle name="60% - Акцент6 2 2" xfId="96" xr:uid="{00000000-0005-0000-0000-000011000000}"/>
    <cellStyle name="Normal 2" xfId="19" xr:uid="{00000000-0005-0000-0000-000012000000}"/>
    <cellStyle name="Normal 2 2" xfId="97" xr:uid="{00000000-0005-0000-0000-000012000000}"/>
    <cellStyle name="Акцент1 2" xfId="20" xr:uid="{00000000-0005-0000-0000-000013000000}"/>
    <cellStyle name="Акцент1 2 2" xfId="98" xr:uid="{00000000-0005-0000-0000-000013000000}"/>
    <cellStyle name="Акцент2 2" xfId="21" xr:uid="{00000000-0005-0000-0000-000014000000}"/>
    <cellStyle name="Акцент2 2 2" xfId="99" xr:uid="{00000000-0005-0000-0000-000014000000}"/>
    <cellStyle name="Акцент3 2" xfId="22" xr:uid="{00000000-0005-0000-0000-000015000000}"/>
    <cellStyle name="Акцент3 2 2" xfId="100" xr:uid="{00000000-0005-0000-0000-000015000000}"/>
    <cellStyle name="Акцент4 2" xfId="23" xr:uid="{00000000-0005-0000-0000-000016000000}"/>
    <cellStyle name="Акцент4 2 2" xfId="101" xr:uid="{00000000-0005-0000-0000-000016000000}"/>
    <cellStyle name="Акцент5 2" xfId="24" xr:uid="{00000000-0005-0000-0000-000017000000}"/>
    <cellStyle name="Акцент5 2 2" xfId="102" xr:uid="{00000000-0005-0000-0000-000017000000}"/>
    <cellStyle name="Акцент6 2" xfId="25" xr:uid="{00000000-0005-0000-0000-000018000000}"/>
    <cellStyle name="Акцент6 2 2" xfId="103" xr:uid="{00000000-0005-0000-0000-000018000000}"/>
    <cellStyle name="Ввод  2" xfId="26" xr:uid="{00000000-0005-0000-0000-000019000000}"/>
    <cellStyle name="Ввод  2 2" xfId="27" xr:uid="{00000000-0005-0000-0000-00001A000000}"/>
    <cellStyle name="Ввод  2 3" xfId="104" xr:uid="{00000000-0005-0000-0000-000019000000}"/>
    <cellStyle name="Вывод 2" xfId="28" xr:uid="{00000000-0005-0000-0000-00001B000000}"/>
    <cellStyle name="Вывод 2 2" xfId="29" xr:uid="{00000000-0005-0000-0000-00001C000000}"/>
    <cellStyle name="Вывод 2 3" xfId="105" xr:uid="{00000000-0005-0000-0000-00001A000000}"/>
    <cellStyle name="Вычисление 2" xfId="30" xr:uid="{00000000-0005-0000-0000-00001D000000}"/>
    <cellStyle name="Вычисление 2 2" xfId="31" xr:uid="{00000000-0005-0000-0000-00001E000000}"/>
    <cellStyle name="Вычисление 2 3" xfId="106" xr:uid="{00000000-0005-0000-0000-00001B000000}"/>
    <cellStyle name="Заголовок 1 2" xfId="32" xr:uid="{00000000-0005-0000-0000-00001F000000}"/>
    <cellStyle name="Заголовок 1 2 2" xfId="107" xr:uid="{00000000-0005-0000-0000-00001C000000}"/>
    <cellStyle name="Заголовок 2 2" xfId="33" xr:uid="{00000000-0005-0000-0000-000020000000}"/>
    <cellStyle name="Заголовок 2 2 2" xfId="108" xr:uid="{00000000-0005-0000-0000-00001D000000}"/>
    <cellStyle name="Заголовок 3 2" xfId="34" xr:uid="{00000000-0005-0000-0000-000021000000}"/>
    <cellStyle name="Заголовок 3 2 2" xfId="109" xr:uid="{00000000-0005-0000-0000-00001E000000}"/>
    <cellStyle name="Заголовок 4 2" xfId="35" xr:uid="{00000000-0005-0000-0000-000022000000}"/>
    <cellStyle name="Заголовок 4 2 2" xfId="110" xr:uid="{00000000-0005-0000-0000-00001F000000}"/>
    <cellStyle name="Итог 2" xfId="36" xr:uid="{00000000-0005-0000-0000-000023000000}"/>
    <cellStyle name="Итог 2 2" xfId="37" xr:uid="{00000000-0005-0000-0000-000024000000}"/>
    <cellStyle name="Итог 2 3" xfId="111" xr:uid="{00000000-0005-0000-0000-000020000000}"/>
    <cellStyle name="Контрольная ячейка 2" xfId="38" xr:uid="{00000000-0005-0000-0000-000025000000}"/>
    <cellStyle name="Контрольная ячейка 2 2" xfId="112" xr:uid="{00000000-0005-0000-0000-000021000000}"/>
    <cellStyle name="Название 2" xfId="39" xr:uid="{00000000-0005-0000-0000-000026000000}"/>
    <cellStyle name="Название 2 2" xfId="113" xr:uid="{00000000-0005-0000-0000-000022000000}"/>
    <cellStyle name="Нейтральный 2" xfId="40" xr:uid="{00000000-0005-0000-0000-000027000000}"/>
    <cellStyle name="Нейтральный 2 2" xfId="114" xr:uid="{00000000-0005-0000-0000-000023000000}"/>
    <cellStyle name="Обычный" xfId="0" builtinId="0"/>
    <cellStyle name="Обычный 12 2" xfId="41" xr:uid="{00000000-0005-0000-0000-000029000000}"/>
    <cellStyle name="Обычный 12 2 2" xfId="115" xr:uid="{00000000-0005-0000-0000-000025000000}"/>
    <cellStyle name="Обычный 2" xfId="42" xr:uid="{00000000-0005-0000-0000-00002A000000}"/>
    <cellStyle name="Обычный 2 2" xfId="43" xr:uid="{00000000-0005-0000-0000-00002B000000}"/>
    <cellStyle name="Обычный 2 2 2" xfId="136" xr:uid="{00000000-0005-0000-0000-000027000000}"/>
    <cellStyle name="Обычный 2 3" xfId="44" xr:uid="{00000000-0005-0000-0000-00002C000000}"/>
    <cellStyle name="Обычный 2 3 2" xfId="141" xr:uid="{00000000-0005-0000-0000-000028000000}"/>
    <cellStyle name="Обычный 2 4" xfId="78" xr:uid="{00000000-0005-0000-0000-000026000000}"/>
    <cellStyle name="Обычный 3" xfId="45" xr:uid="{00000000-0005-0000-0000-00002D000000}"/>
    <cellStyle name="Обычный 3 2" xfId="46" xr:uid="{00000000-0005-0000-0000-00002E000000}"/>
    <cellStyle name="Обычный 3 2 2" xfId="116" xr:uid="{00000000-0005-0000-0000-00002A000000}"/>
    <cellStyle name="Обычный 3 2 2 2" xfId="47" xr:uid="{00000000-0005-0000-0000-00002F000000}"/>
    <cellStyle name="Обычный 3 2 2 2 2" xfId="117" xr:uid="{00000000-0005-0000-0000-00002B000000}"/>
    <cellStyle name="Обычный 3 21" xfId="48" xr:uid="{00000000-0005-0000-0000-000030000000}"/>
    <cellStyle name="Обычный 3 21 2" xfId="137" xr:uid="{00000000-0005-0000-0000-00002C000000}"/>
    <cellStyle name="Обычный 3 3" xfId="77" xr:uid="{00000000-0005-0000-0000-000029000000}"/>
    <cellStyle name="Обычный 4" xfId="49" xr:uid="{00000000-0005-0000-0000-000031000000}"/>
    <cellStyle name="Обычный 4 2" xfId="50" xr:uid="{00000000-0005-0000-0000-000032000000}"/>
    <cellStyle name="Обычный 4 2 2" xfId="119" xr:uid="{00000000-0005-0000-0000-00002E000000}"/>
    <cellStyle name="Обычный 4 3" xfId="118" xr:uid="{00000000-0005-0000-0000-00002D000000}"/>
    <cellStyle name="Обычный 5" xfId="51" xr:uid="{00000000-0005-0000-0000-000033000000}"/>
    <cellStyle name="Обычный 5 2" xfId="120" xr:uid="{00000000-0005-0000-0000-00002F000000}"/>
    <cellStyle name="Обычный 6" xfId="52" xr:uid="{00000000-0005-0000-0000-000034000000}"/>
    <cellStyle name="Обычный 6 2" xfId="53" xr:uid="{00000000-0005-0000-0000-000035000000}"/>
    <cellStyle name="Обычный 6 2 2" xfId="54" xr:uid="{00000000-0005-0000-0000-000036000000}"/>
    <cellStyle name="Обычный 6 2 2 2" xfId="123" xr:uid="{00000000-0005-0000-0000-000032000000}"/>
    <cellStyle name="Обычный 6 2 3" xfId="55" xr:uid="{00000000-0005-0000-0000-000037000000}"/>
    <cellStyle name="Обычный 6 2 3 2" xfId="124" xr:uid="{00000000-0005-0000-0000-000033000000}"/>
    <cellStyle name="Обычный 6 2 4" xfId="122" xr:uid="{00000000-0005-0000-0000-000031000000}"/>
    <cellStyle name="Обычный 6 3" xfId="121" xr:uid="{00000000-0005-0000-0000-000030000000}"/>
    <cellStyle name="Обычный 7" xfId="56" xr:uid="{00000000-0005-0000-0000-000038000000}"/>
    <cellStyle name="Обычный 7 2" xfId="57" xr:uid="{00000000-0005-0000-0000-000039000000}"/>
    <cellStyle name="Обычный 7 2 2" xfId="125" xr:uid="{00000000-0005-0000-0000-000035000000}"/>
    <cellStyle name="Обычный 7 3" xfId="76" xr:uid="{00000000-0005-0000-0000-000034000000}"/>
    <cellStyle name="Обычный 8" xfId="58" xr:uid="{00000000-0005-0000-0000-00003A000000}"/>
    <cellStyle name="Обычный 8 2" xfId="126" xr:uid="{00000000-0005-0000-0000-000036000000}"/>
    <cellStyle name="Обычный 9" xfId="75" xr:uid="{00000000-0005-0000-0000-00009C000000}"/>
    <cellStyle name="Обычный_Форматы по компаниям от 12.03" xfId="59" xr:uid="{00000000-0005-0000-0000-00003B000000}"/>
    <cellStyle name="Обычный_Форматы по компаниям_last" xfId="60" xr:uid="{00000000-0005-0000-0000-00003C000000}"/>
    <cellStyle name="Плохой 2" xfId="61" xr:uid="{00000000-0005-0000-0000-00003D000000}"/>
    <cellStyle name="Плохой 2 2" xfId="127" xr:uid="{00000000-0005-0000-0000-000039000000}"/>
    <cellStyle name="Пояснение 2" xfId="62" xr:uid="{00000000-0005-0000-0000-00003E000000}"/>
    <cellStyle name="Пояснение 2 2" xfId="128" xr:uid="{00000000-0005-0000-0000-00003A000000}"/>
    <cellStyle name="Примечание 2" xfId="63" xr:uid="{00000000-0005-0000-0000-00003F000000}"/>
    <cellStyle name="Примечание 2 2" xfId="129" xr:uid="{00000000-0005-0000-0000-00003B000000}"/>
    <cellStyle name="Процентный" xfId="64" builtinId="5"/>
    <cellStyle name="Процентный 2" xfId="65" xr:uid="{00000000-0005-0000-0000-000041000000}"/>
    <cellStyle name="Процентный 2 2" xfId="138" xr:uid="{00000000-0005-0000-0000-00003C000000}"/>
    <cellStyle name="Процентный 3" xfId="66" xr:uid="{00000000-0005-0000-0000-000042000000}"/>
    <cellStyle name="Процентный 3 2" xfId="139" xr:uid="{00000000-0005-0000-0000-00003D000000}"/>
    <cellStyle name="Процентный 4" xfId="67" xr:uid="{00000000-0005-0000-0000-000043000000}"/>
    <cellStyle name="Процентный 4 2" xfId="140" xr:uid="{00000000-0005-0000-0000-00003E000000}"/>
    <cellStyle name="Связанная ячейка 2" xfId="68" xr:uid="{00000000-0005-0000-0000-000044000000}"/>
    <cellStyle name="Связанная ячейка 2 2" xfId="130" xr:uid="{00000000-0005-0000-0000-00003F000000}"/>
    <cellStyle name="Стиль 1" xfId="69" xr:uid="{00000000-0005-0000-0000-000045000000}"/>
    <cellStyle name="Текст предупреждения 2" xfId="70" xr:uid="{00000000-0005-0000-0000-000046000000}"/>
    <cellStyle name="Текст предупреждения 2 2" xfId="131" xr:uid="{00000000-0005-0000-0000-000041000000}"/>
    <cellStyle name="Финансовый 2" xfId="71" xr:uid="{00000000-0005-0000-0000-000047000000}"/>
    <cellStyle name="Финансовый 2 2" xfId="142" xr:uid="{00000000-0005-0000-0000-000043000000}"/>
    <cellStyle name="Финансовый 2 2 2 2 2" xfId="72" xr:uid="{00000000-0005-0000-0000-000048000000}"/>
    <cellStyle name="Финансовый 2 2 2 2 2 2" xfId="133" xr:uid="{00000000-0005-0000-0000-000044000000}"/>
    <cellStyle name="Финансовый 2 3" xfId="132" xr:uid="{00000000-0005-0000-0000-000042000000}"/>
    <cellStyle name="Финансовый 3" xfId="73" xr:uid="{00000000-0005-0000-0000-000049000000}"/>
    <cellStyle name="Финансовый 3 2" xfId="134" xr:uid="{00000000-0005-0000-0000-000045000000}"/>
    <cellStyle name="Хороший 2" xfId="74" xr:uid="{00000000-0005-0000-0000-00004A000000}"/>
    <cellStyle name="Хороший 2 2" xfId="135" xr:uid="{00000000-0005-0000-0000-000046000000}"/>
  </cellStyles>
  <dxfs count="30">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 руб.</a:t>
            </a:r>
            <a:endParaRPr/>
          </a:p>
        </c:rich>
      </c:tx>
      <c:layout>
        <c:manualLayout>
          <c:xMode val="edge"/>
          <c:yMode val="edge"/>
          <c:x val="1.8228999999999999E-2"/>
          <c:y val="1.8908999999999999E-2"/>
        </c:manualLayout>
      </c:layout>
      <c:overlay val="0"/>
      <c:spPr>
        <a:prstGeom prst="rect">
          <a:avLst/>
        </a:prstGeom>
        <a:noFill/>
        <a:ln w="25400">
          <a:noFill/>
        </a:ln>
      </c:spPr>
    </c:title>
    <c:autoTitleDeleted val="0"/>
    <c:plotArea>
      <c:layout>
        <c:manualLayout>
          <c:layoutTarget val="inner"/>
          <c:xMode val="edge"/>
          <c:yMode val="edge"/>
          <c:x val="0.17982899999999999"/>
          <c:y val="9.9557000000000007E-2"/>
          <c:w val="0.77653000000000005"/>
          <c:h val="0.8044249999999999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12C-4233-90D4-675B5ED445D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12C-4233-90D4-675B5ED445D8}"/>
            </c:ext>
          </c:extLst>
        </c:ser>
        <c:dLbls>
          <c:showLegendKey val="0"/>
          <c:showVal val="0"/>
          <c:showCatName val="0"/>
          <c:showSerName val="0"/>
          <c:showPercent val="0"/>
          <c:showBubbleSize val="0"/>
        </c:dLbls>
        <c:smooth val="0"/>
        <c:axId val="-959926416"/>
        <c:axId val="-959923152"/>
      </c:lineChart>
      <c:catAx>
        <c:axId val="-959926416"/>
        <c:scaling>
          <c:orientation val="minMax"/>
        </c:scaling>
        <c:delete val="0"/>
        <c:axPos val="b"/>
        <c:numFmt formatCode="General" sourceLinked="1"/>
        <c:majorTickMark val="out"/>
        <c:minorTickMark val="none"/>
        <c:tickLblPos val="nextTo"/>
        <c:crossAx val="-959923152"/>
        <c:crosses val="autoZero"/>
        <c:auto val="1"/>
        <c:lblAlgn val="ctr"/>
        <c:lblOffset val="100"/>
        <c:noMultiLvlLbl val="0"/>
      </c:catAx>
      <c:valAx>
        <c:axId val="-959923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9926416"/>
        <c:crosses val="autoZero"/>
        <c:crossBetween val="between"/>
      </c:valAx>
    </c:plotArea>
    <c:legend>
      <c:legendPos val="r"/>
      <c:layout>
        <c:manualLayout>
          <c:xMode val="edge"/>
          <c:yMode val="edge"/>
          <c:x val="0.11011899999999999"/>
          <c:y val="0.92097799999999996"/>
          <c:w val="0.57228299999999999"/>
          <c:h val="7.6907000000000003E-2"/>
        </c:manualLayout>
      </c:layout>
      <c:overlay val="0"/>
      <c:txPr>
        <a:bodyPr/>
        <a:lstStyle/>
        <a:p>
          <a:pPr>
            <a:defRPr sz="800"/>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0</c:v>
                </c:pt>
                <c:pt idx="1">
                  <c:v>-17504499.982382555</c:v>
                </c:pt>
                <c:pt idx="2">
                  <c:v>-190629.17137655528</c:v>
                </c:pt>
                <c:pt idx="3">
                  <c:v>-175056.45288983901</c:v>
                </c:pt>
                <c:pt idx="4">
                  <c:v>1029810.8115715859</c:v>
                </c:pt>
                <c:pt idx="5">
                  <c:v>-147623.55261943481</c:v>
                </c:pt>
                <c:pt idx="6">
                  <c:v>-135564.01309381664</c:v>
                </c:pt>
                <c:pt idx="7">
                  <c:v>-124489.63136307198</c:v>
                </c:pt>
                <c:pt idx="8">
                  <c:v>-114319.92874236045</c:v>
                </c:pt>
                <c:pt idx="9">
                  <c:v>-104981.00094410861</c:v>
                </c:pt>
                <c:pt idx="10">
                  <c:v>-96404.98100785783</c:v>
                </c:pt>
              </c:numCache>
            </c:numRef>
          </c:val>
          <c:smooth val="0"/>
          <c:extLst>
            <c:ext xmlns:c16="http://schemas.microsoft.com/office/drawing/2014/chart" uri="{C3380CC4-5D6E-409C-BE32-E72D297353CC}">
              <c16:uniqueId val="{00000000-D4CA-4DDF-825A-88ED83C8EB8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0</c:v>
                </c:pt>
                <c:pt idx="1">
                  <c:v>-17504499.982382555</c:v>
                </c:pt>
                <c:pt idx="2">
                  <c:v>-17695129.153759111</c:v>
                </c:pt>
                <c:pt idx="3">
                  <c:v>-17870185.606648948</c:v>
                </c:pt>
                <c:pt idx="4">
                  <c:v>-16840374.795077361</c:v>
                </c:pt>
                <c:pt idx="5">
                  <c:v>-16987998.347696796</c:v>
                </c:pt>
                <c:pt idx="6">
                  <c:v>-17123562.360790614</c:v>
                </c:pt>
                <c:pt idx="7">
                  <c:v>-17248051.992153686</c:v>
                </c:pt>
                <c:pt idx="8">
                  <c:v>-17362371.920896046</c:v>
                </c:pt>
                <c:pt idx="9">
                  <c:v>-17467352.921840154</c:v>
                </c:pt>
                <c:pt idx="10">
                  <c:v>-17563757.902848013</c:v>
                </c:pt>
              </c:numCache>
            </c:numRef>
          </c:val>
          <c:smooth val="0"/>
          <c:extLst>
            <c:ext xmlns:c16="http://schemas.microsoft.com/office/drawing/2014/chart" uri="{C3380CC4-5D6E-409C-BE32-E72D297353CC}">
              <c16:uniqueId val="{00000001-D4CA-4DDF-825A-88ED83C8EB81}"/>
            </c:ext>
          </c:extLst>
        </c:ser>
        <c:dLbls>
          <c:showLegendKey val="0"/>
          <c:showVal val="0"/>
          <c:showCatName val="0"/>
          <c:showSerName val="0"/>
          <c:showPercent val="0"/>
          <c:showBubbleSize val="0"/>
        </c:dLbls>
        <c:smooth val="0"/>
        <c:axId val="-959928592"/>
        <c:axId val="-959925872"/>
      </c:lineChart>
      <c:catAx>
        <c:axId val="-95992859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959925872"/>
        <c:crosses val="autoZero"/>
        <c:auto val="1"/>
        <c:lblAlgn val="ctr"/>
        <c:lblOffset val="100"/>
        <c:noMultiLvlLbl val="0"/>
      </c:catAx>
      <c:valAx>
        <c:axId val="-95992587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5992859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a:cxnSpLocks/>
        </xdr:cNvCxnSpPr>
      </xdr:nvCxnSpPr>
      <xdr:spPr bwMode="auto">
        <a:xfrm>
          <a:off x="27436512" y="8186486"/>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bwMode="auto">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pPr>
            <a:defRPr/>
          </a:pPr>
          <a:r>
            <a:rPr lang="ru-RU" sz="800" b="1">
              <a:latin typeface="+mn-lt"/>
              <a:cs typeface="Arial"/>
            </a:rPr>
            <a:t>Период</a:t>
          </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4;&#1073;&#1086;&#1089;&#1085;&#1086;&#1074;&#1099;&#1074;&#1072;&#1102;&#1097;&#1080;&#1077;%202024-2028%20&#1082;&#1086;&#1088;%202025\&#1055;&#1072;&#1089;&#1087;&#1086;&#1088;&#1090;&#1072;\N_99-&#1054;&#1058;-2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248" t="s">
        <v>3</v>
      </c>
      <c r="B5" s="248"/>
      <c r="C5" s="248"/>
      <c r="D5" s="8"/>
      <c r="E5" s="8"/>
      <c r="F5" s="8"/>
      <c r="G5" s="8"/>
      <c r="H5" s="8"/>
      <c r="I5" s="8"/>
      <c r="J5" s="8"/>
    </row>
    <row r="6" spans="1:22" s="2" customFormat="1" ht="18.75" x14ac:dyDescent="0.3">
      <c r="A6" s="6"/>
      <c r="H6" s="5"/>
    </row>
    <row r="7" spans="1:22" s="2" customFormat="1" ht="18.75" x14ac:dyDescent="0.2">
      <c r="A7" s="249" t="s">
        <v>4</v>
      </c>
      <c r="B7" s="249"/>
      <c r="C7" s="249"/>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250" t="s">
        <v>5</v>
      </c>
      <c r="B9" s="250"/>
      <c r="C9" s="250"/>
      <c r="D9" s="11"/>
      <c r="E9" s="11"/>
      <c r="F9" s="11"/>
      <c r="G9" s="11"/>
      <c r="H9" s="11"/>
      <c r="I9" s="10"/>
      <c r="J9" s="10"/>
      <c r="K9" s="10"/>
      <c r="L9" s="10"/>
      <c r="M9" s="10"/>
      <c r="N9" s="10"/>
      <c r="O9" s="10"/>
      <c r="P9" s="10"/>
      <c r="Q9" s="10"/>
      <c r="R9" s="10"/>
      <c r="S9" s="10"/>
      <c r="T9" s="10"/>
      <c r="U9" s="10"/>
      <c r="V9" s="10"/>
    </row>
    <row r="10" spans="1:22" s="2" customFormat="1" ht="18.75" x14ac:dyDescent="0.2">
      <c r="A10" s="251" t="s">
        <v>6</v>
      </c>
      <c r="B10" s="251"/>
      <c r="C10" s="251"/>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252" t="s">
        <v>7</v>
      </c>
      <c r="B12" s="252"/>
      <c r="C12" s="252"/>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251" t="s">
        <v>8</v>
      </c>
      <c r="B13" s="251"/>
      <c r="C13" s="251"/>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65.25" customHeight="1" x14ac:dyDescent="0.2">
      <c r="A15" s="256" t="s">
        <v>9</v>
      </c>
      <c r="B15" s="256"/>
      <c r="C15" s="256"/>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251" t="s">
        <v>10</v>
      </c>
      <c r="B16" s="251"/>
      <c r="C16" s="251"/>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257" t="s">
        <v>11</v>
      </c>
      <c r="B18" s="252"/>
      <c r="C18" s="252"/>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12</v>
      </c>
      <c r="B20" s="17" t="s">
        <v>13</v>
      </c>
      <c r="C20" s="18" t="s">
        <v>14</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15</v>
      </c>
      <c r="B22" s="20" t="s">
        <v>16</v>
      </c>
      <c r="C22" s="21" t="s">
        <v>17</v>
      </c>
      <c r="D22" s="12"/>
      <c r="E22" s="12"/>
      <c r="F22" s="12"/>
      <c r="G22" s="12"/>
      <c r="H22" s="12"/>
      <c r="I22" s="13"/>
      <c r="J22" s="13"/>
      <c r="K22" s="13"/>
      <c r="L22" s="13"/>
      <c r="M22" s="13"/>
      <c r="N22" s="13"/>
      <c r="O22" s="13"/>
      <c r="P22" s="13"/>
      <c r="Q22" s="13"/>
      <c r="R22" s="13"/>
      <c r="S22" s="13"/>
    </row>
    <row r="23" spans="1:22" s="14" customFormat="1" ht="41.25" customHeight="1" x14ac:dyDescent="0.2">
      <c r="A23" s="19" t="s">
        <v>18</v>
      </c>
      <c r="B23" s="22" t="s">
        <v>19</v>
      </c>
      <c r="C23" s="21" t="s">
        <v>20</v>
      </c>
      <c r="D23" s="12"/>
      <c r="E23" s="12"/>
      <c r="F23" s="12"/>
      <c r="G23" s="12"/>
      <c r="H23" s="12"/>
      <c r="I23" s="13"/>
      <c r="J23" s="13"/>
      <c r="K23" s="13"/>
      <c r="L23" s="13"/>
      <c r="M23" s="13"/>
      <c r="N23" s="13"/>
      <c r="O23" s="13"/>
      <c r="P23" s="13"/>
      <c r="Q23" s="13"/>
      <c r="R23" s="13"/>
      <c r="S23" s="13"/>
    </row>
    <row r="24" spans="1:22" s="14" customFormat="1" ht="22.5" customHeight="1" x14ac:dyDescent="0.2">
      <c r="A24" s="253"/>
      <c r="B24" s="254"/>
      <c r="C24" s="255"/>
      <c r="D24" s="12"/>
      <c r="E24" s="12"/>
      <c r="F24" s="12"/>
      <c r="G24" s="12"/>
      <c r="H24" s="12"/>
      <c r="I24" s="13"/>
      <c r="J24" s="13"/>
      <c r="K24" s="13"/>
      <c r="L24" s="13"/>
      <c r="M24" s="13"/>
      <c r="N24" s="13"/>
      <c r="O24" s="13"/>
      <c r="P24" s="13"/>
      <c r="Q24" s="13"/>
      <c r="R24" s="13"/>
      <c r="S24" s="13"/>
    </row>
    <row r="25" spans="1:22" s="14" customFormat="1" ht="58.5" customHeight="1" x14ac:dyDescent="0.2">
      <c r="A25" s="19" t="s">
        <v>21</v>
      </c>
      <c r="B25" s="21" t="s">
        <v>22</v>
      </c>
      <c r="C25" s="16" t="s">
        <v>23</v>
      </c>
      <c r="D25" s="12"/>
      <c r="E25" s="12"/>
      <c r="F25" s="12"/>
      <c r="G25" s="12"/>
      <c r="H25" s="13"/>
      <c r="I25" s="13"/>
      <c r="J25" s="13"/>
      <c r="K25" s="13"/>
      <c r="L25" s="13"/>
      <c r="M25" s="13"/>
      <c r="N25" s="13"/>
      <c r="O25" s="13"/>
      <c r="P25" s="13"/>
      <c r="Q25" s="13"/>
      <c r="R25" s="13"/>
    </row>
    <row r="26" spans="1:22" s="14" customFormat="1" ht="42.75" customHeight="1" x14ac:dyDescent="0.2">
      <c r="A26" s="19" t="s">
        <v>24</v>
      </c>
      <c r="B26" s="21" t="s">
        <v>25</v>
      </c>
      <c r="C26" s="16" t="s">
        <v>26</v>
      </c>
      <c r="D26" s="12"/>
      <c r="E26" s="12"/>
      <c r="F26" s="12"/>
      <c r="G26" s="12"/>
      <c r="H26" s="13"/>
      <c r="I26" s="13"/>
      <c r="J26" s="13"/>
      <c r="K26" s="13"/>
      <c r="L26" s="13"/>
      <c r="M26" s="13"/>
      <c r="N26" s="13"/>
      <c r="O26" s="13"/>
      <c r="P26" s="13"/>
      <c r="Q26" s="13"/>
      <c r="R26" s="13"/>
    </row>
    <row r="27" spans="1:22" s="14" customFormat="1" ht="47.25" x14ac:dyDescent="0.25">
      <c r="A27" s="19" t="s">
        <v>27</v>
      </c>
      <c r="B27" s="21" t="s">
        <v>28</v>
      </c>
      <c r="C27" s="16" t="s">
        <v>29</v>
      </c>
      <c r="D27" s="12"/>
      <c r="E27" s="12"/>
      <c r="F27" s="23"/>
      <c r="G27" s="12"/>
      <c r="H27" s="13"/>
      <c r="I27" s="13"/>
      <c r="J27" s="13"/>
      <c r="K27" s="13"/>
      <c r="L27" s="13"/>
      <c r="M27" s="13"/>
      <c r="N27" s="13"/>
      <c r="O27" s="13"/>
      <c r="P27" s="13"/>
      <c r="Q27" s="13"/>
      <c r="R27" s="13"/>
    </row>
    <row r="28" spans="1:22" s="14" customFormat="1" ht="42.75" customHeight="1" x14ac:dyDescent="0.2">
      <c r="A28" s="19" t="s">
        <v>30</v>
      </c>
      <c r="B28" s="21" t="s">
        <v>31</v>
      </c>
      <c r="C28" s="16" t="s">
        <v>32</v>
      </c>
      <c r="D28" s="12"/>
      <c r="E28" s="12"/>
      <c r="F28" s="12"/>
      <c r="G28" s="12"/>
      <c r="H28" s="13"/>
      <c r="I28" s="13"/>
      <c r="J28" s="13"/>
      <c r="K28" s="13"/>
      <c r="L28" s="13"/>
      <c r="M28" s="13"/>
      <c r="N28" s="13"/>
      <c r="O28" s="13"/>
      <c r="P28" s="13"/>
      <c r="Q28" s="13"/>
      <c r="R28" s="13"/>
    </row>
    <row r="29" spans="1:22" s="14" customFormat="1" ht="51.75" customHeight="1" x14ac:dyDescent="0.2">
      <c r="A29" s="19" t="s">
        <v>33</v>
      </c>
      <c r="B29" s="21" t="s">
        <v>34</v>
      </c>
      <c r="C29" s="16" t="s">
        <v>32</v>
      </c>
      <c r="D29" s="12"/>
      <c r="E29" s="12"/>
      <c r="F29" s="12"/>
      <c r="G29" s="12"/>
      <c r="H29" s="13"/>
      <c r="I29" s="13"/>
      <c r="J29" s="13"/>
      <c r="K29" s="13"/>
      <c r="L29" s="13"/>
      <c r="M29" s="13"/>
      <c r="N29" s="13"/>
      <c r="O29" s="13"/>
      <c r="P29" s="13"/>
      <c r="Q29" s="13"/>
      <c r="R29" s="13"/>
    </row>
    <row r="30" spans="1:22" s="14" customFormat="1" ht="51.75" customHeight="1" x14ac:dyDescent="0.2">
      <c r="A30" s="19" t="s">
        <v>35</v>
      </c>
      <c r="B30" s="21" t="s">
        <v>36</v>
      </c>
      <c r="C30" s="16" t="s">
        <v>32</v>
      </c>
      <c r="D30" s="12"/>
      <c r="E30" s="12"/>
      <c r="F30" s="12"/>
      <c r="G30" s="12"/>
      <c r="H30" s="13"/>
      <c r="I30" s="13"/>
      <c r="J30" s="13"/>
      <c r="K30" s="13"/>
      <c r="L30" s="13"/>
      <c r="M30" s="13"/>
      <c r="N30" s="13"/>
      <c r="O30" s="13"/>
      <c r="P30" s="13"/>
      <c r="Q30" s="13"/>
      <c r="R30" s="13"/>
    </row>
    <row r="31" spans="1:22" s="14" customFormat="1" ht="51.75" customHeight="1" x14ac:dyDescent="0.2">
      <c r="A31" s="19" t="s">
        <v>37</v>
      </c>
      <c r="B31" s="21" t="s">
        <v>38</v>
      </c>
      <c r="C31" s="16" t="s">
        <v>32</v>
      </c>
      <c r="D31" s="12"/>
      <c r="E31" s="12"/>
      <c r="F31" s="12"/>
      <c r="G31" s="12"/>
      <c r="H31" s="13"/>
      <c r="I31" s="13"/>
      <c r="J31" s="13"/>
      <c r="K31" s="13"/>
      <c r="L31" s="13"/>
      <c r="M31" s="13"/>
      <c r="N31" s="13"/>
      <c r="O31" s="13"/>
      <c r="P31" s="13"/>
      <c r="Q31" s="13"/>
      <c r="R31" s="13"/>
    </row>
    <row r="32" spans="1:22" s="14" customFormat="1" ht="51.75" customHeight="1" x14ac:dyDescent="0.2">
      <c r="A32" s="19" t="s">
        <v>39</v>
      </c>
      <c r="B32" s="21" t="s">
        <v>40</v>
      </c>
      <c r="C32" s="16" t="s">
        <v>32</v>
      </c>
      <c r="D32" s="12"/>
      <c r="E32" s="12"/>
      <c r="F32" s="12"/>
      <c r="G32" s="12"/>
      <c r="H32" s="13"/>
      <c r="I32" s="13"/>
      <c r="J32" s="13"/>
      <c r="K32" s="13"/>
      <c r="L32" s="13"/>
      <c r="M32" s="13"/>
      <c r="N32" s="13"/>
      <c r="O32" s="13"/>
      <c r="P32" s="13"/>
      <c r="Q32" s="13"/>
      <c r="R32" s="13"/>
    </row>
    <row r="33" spans="1:18" s="14" customFormat="1" ht="101.25" customHeight="1" x14ac:dyDescent="0.2">
      <c r="A33" s="19" t="s">
        <v>41</v>
      </c>
      <c r="B33" s="21" t="s">
        <v>42</v>
      </c>
      <c r="C33" s="16" t="s">
        <v>43</v>
      </c>
      <c r="D33" s="12"/>
      <c r="E33" s="12"/>
      <c r="F33" s="12"/>
      <c r="G33" s="12"/>
      <c r="H33" s="13"/>
      <c r="I33" s="13"/>
      <c r="J33" s="13"/>
      <c r="K33" s="13"/>
      <c r="L33" s="13"/>
      <c r="M33" s="13"/>
      <c r="N33" s="13"/>
      <c r="O33" s="13"/>
      <c r="P33" s="13"/>
      <c r="Q33" s="13"/>
      <c r="R33" s="13"/>
    </row>
    <row r="34" spans="1:18" ht="111" customHeight="1" x14ac:dyDescent="0.25">
      <c r="A34" s="19" t="s">
        <v>44</v>
      </c>
      <c r="B34" s="21" t="s">
        <v>45</v>
      </c>
      <c r="C34" s="16" t="s">
        <v>32</v>
      </c>
    </row>
    <row r="35" spans="1:18" ht="58.5" customHeight="1" x14ac:dyDescent="0.25">
      <c r="A35" s="19" t="s">
        <v>46</v>
      </c>
      <c r="B35" s="21" t="s">
        <v>47</v>
      </c>
      <c r="C35" s="16" t="s">
        <v>32</v>
      </c>
    </row>
    <row r="36" spans="1:18" ht="51.75" customHeight="1" x14ac:dyDescent="0.25">
      <c r="A36" s="19" t="s">
        <v>48</v>
      </c>
      <c r="B36" s="21" t="s">
        <v>49</v>
      </c>
      <c r="C36" s="16" t="s">
        <v>32</v>
      </c>
    </row>
    <row r="37" spans="1:18" ht="43.5" customHeight="1" x14ac:dyDescent="0.25">
      <c r="A37" s="19" t="s">
        <v>50</v>
      </c>
      <c r="B37" s="21" t="s">
        <v>51</v>
      </c>
      <c r="C37" s="16" t="s">
        <v>32</v>
      </c>
    </row>
    <row r="38" spans="1:18" ht="43.5" customHeight="1" x14ac:dyDescent="0.25">
      <c r="A38" s="19" t="s">
        <v>52</v>
      </c>
      <c r="B38" s="21" t="s">
        <v>53</v>
      </c>
      <c r="C38" s="16" t="s">
        <v>32</v>
      </c>
    </row>
    <row r="39" spans="1:18" ht="23.25" customHeight="1" x14ac:dyDescent="0.25">
      <c r="A39" s="253"/>
      <c r="B39" s="254"/>
      <c r="C39" s="255"/>
    </row>
    <row r="40" spans="1:18" ht="63" x14ac:dyDescent="0.25">
      <c r="A40" s="19" t="s">
        <v>54</v>
      </c>
      <c r="B40" s="21" t="s">
        <v>55</v>
      </c>
      <c r="C40" s="16"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Фтз=25,55 млн.руб.</v>
      </c>
    </row>
    <row r="41" spans="1:18" ht="105.75" customHeight="1" x14ac:dyDescent="0.25">
      <c r="A41" s="19" t="s">
        <v>56</v>
      </c>
      <c r="B41" s="21" t="s">
        <v>57</v>
      </c>
      <c r="C41" s="16" t="s">
        <v>32</v>
      </c>
    </row>
    <row r="42" spans="1:18" ht="83.25" customHeight="1" x14ac:dyDescent="0.25">
      <c r="A42" s="19" t="s">
        <v>58</v>
      </c>
      <c r="B42" s="21" t="s">
        <v>59</v>
      </c>
      <c r="C42" s="16" t="s">
        <v>32</v>
      </c>
    </row>
    <row r="43" spans="1:18" ht="186" customHeight="1" x14ac:dyDescent="0.25">
      <c r="A43" s="19" t="s">
        <v>60</v>
      </c>
      <c r="B43" s="21" t="s">
        <v>61</v>
      </c>
      <c r="C43" s="16" t="s">
        <v>62</v>
      </c>
    </row>
    <row r="44" spans="1:18" ht="111" customHeight="1" x14ac:dyDescent="0.25">
      <c r="A44" s="19" t="s">
        <v>63</v>
      </c>
      <c r="B44" s="21" t="s">
        <v>64</v>
      </c>
      <c r="C44" s="16" t="s">
        <v>65</v>
      </c>
    </row>
    <row r="45" spans="1:18" ht="120" customHeight="1" x14ac:dyDescent="0.25">
      <c r="A45" s="19" t="s">
        <v>66</v>
      </c>
      <c r="B45" s="21" t="s">
        <v>67</v>
      </c>
      <c r="C45" s="16" t="s">
        <v>68</v>
      </c>
    </row>
    <row r="46" spans="1:18" ht="101.25" customHeight="1" x14ac:dyDescent="0.25">
      <c r="A46" s="19" t="s">
        <v>69</v>
      </c>
      <c r="B46" s="21" t="s">
        <v>70</v>
      </c>
      <c r="C46" s="16" t="s">
        <v>68</v>
      </c>
    </row>
    <row r="47" spans="1:18" ht="18.75" customHeight="1" x14ac:dyDescent="0.25">
      <c r="A47" s="253"/>
      <c r="B47" s="254"/>
      <c r="C47" s="255"/>
    </row>
    <row r="48" spans="1:18" ht="69.75" customHeight="1" x14ac:dyDescent="0.25">
      <c r="A48" s="19" t="s">
        <v>71</v>
      </c>
      <c r="B48" s="21" t="s">
        <v>72</v>
      </c>
      <c r="C48" s="24" t="str">
        <f>CONCATENATE(ROUND('6.2. Паспорт фин осв ввод'!AC24,2)," млн рублей")</f>
        <v>25,47 млн рублей</v>
      </c>
    </row>
    <row r="49" spans="1:3" ht="69.75" customHeight="1" x14ac:dyDescent="0.25">
      <c r="A49" s="19" t="s">
        <v>73</v>
      </c>
      <c r="B49" s="21" t="s">
        <v>74</v>
      </c>
      <c r="C49" s="24" t="str">
        <f>CONCATENATE(ROUND('6.2. Паспорт фин осв ввод'!AC30,2)," млн рублей")</f>
        <v>21,23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4" ySplit="5" topLeftCell="E25" activePane="bottomRight" state="frozen"/>
      <selection activeCell="N33" sqref="N33"/>
      <selection pane="topRight" activeCell="A20" sqref="A20"/>
      <selection pane="bottomLeft" activeCell="A20" sqref="A20"/>
      <selection pane="bottomRight" activeCell="M59" sqref="M59"/>
    </sheetView>
  </sheetViews>
  <sheetFormatPr defaultColWidth="9.140625" defaultRowHeight="15.75" x14ac:dyDescent="0.25"/>
  <cols>
    <col min="1" max="1" width="9.140625" style="152"/>
    <col min="2" max="2" width="57.85546875" style="152" customWidth="1"/>
    <col min="3" max="3" width="13" style="152" customWidth="1"/>
    <col min="4" max="4" width="17.85546875" style="152" customWidth="1"/>
    <col min="5" max="6" width="19" style="152" customWidth="1"/>
    <col min="7" max="7" width="12" style="152" customWidth="1"/>
    <col min="8" max="15" width="9.28515625" style="152" customWidth="1"/>
    <col min="16" max="17" width="8" style="152" customWidth="1"/>
    <col min="18" max="19" width="8.5703125" style="152" customWidth="1"/>
    <col min="20" max="21" width="8" style="152" customWidth="1"/>
    <col min="22" max="23" width="8.5703125" style="152" customWidth="1"/>
    <col min="24" max="25" width="8" style="152" customWidth="1"/>
    <col min="26" max="27" width="8.5703125" style="152" customWidth="1"/>
    <col min="28" max="28" width="13.140625" style="152" customWidth="1"/>
    <col min="29" max="29" width="24.85546875" style="152" customWidth="1"/>
    <col min="30" max="30" width="9.140625" style="152"/>
    <col min="31" max="31" width="11" style="152" bestFit="1" customWidth="1"/>
    <col min="32" max="16384" width="9.140625" style="152"/>
  </cols>
  <sheetData>
    <row r="1" spans="1:29" ht="18.75" x14ac:dyDescent="0.25">
      <c r="AC1" s="4" t="s">
        <v>0</v>
      </c>
    </row>
    <row r="2" spans="1:29" ht="18.75" x14ac:dyDescent="0.3">
      <c r="AC2" s="5" t="s">
        <v>1</v>
      </c>
    </row>
    <row r="3" spans="1:29" ht="18.75" x14ac:dyDescent="0.3">
      <c r="AC3" s="5" t="s">
        <v>2</v>
      </c>
    </row>
    <row r="4" spans="1:29" ht="18.75" customHeight="1" x14ac:dyDescent="0.25">
      <c r="A4" s="248" t="str">
        <f>'6.1. Паспорт сетевой график'!A5:K5</f>
        <v>Год раскрытия информации: 2025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C5" s="5"/>
    </row>
    <row r="6" spans="1:29" ht="18.75" x14ac:dyDescent="0.25">
      <c r="A6" s="312" t="s">
        <v>4</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row>
    <row r="7" spans="1:29" ht="18.75" x14ac:dyDescent="0.25">
      <c r="A7" s="170"/>
      <c r="B7" s="170"/>
      <c r="C7" s="170"/>
      <c r="D7" s="170"/>
      <c r="E7" s="170"/>
      <c r="F7" s="170"/>
      <c r="G7" s="170"/>
      <c r="H7" s="171"/>
      <c r="I7" s="171"/>
      <c r="J7" s="171"/>
      <c r="K7" s="171"/>
      <c r="L7" s="171"/>
      <c r="M7" s="171"/>
      <c r="N7" s="171"/>
      <c r="O7" s="171"/>
      <c r="P7" s="171"/>
      <c r="Q7" s="171"/>
      <c r="R7" s="171"/>
      <c r="S7" s="171"/>
      <c r="T7" s="171"/>
      <c r="U7" s="171"/>
      <c r="V7" s="171"/>
      <c r="W7" s="171"/>
      <c r="X7" s="171"/>
      <c r="Y7" s="171"/>
      <c r="Z7" s="171"/>
      <c r="AA7" s="171"/>
      <c r="AB7" s="171"/>
      <c r="AC7" s="171"/>
    </row>
    <row r="8" spans="1:29" x14ac:dyDescent="0.25">
      <c r="A8" s="313" t="str">
        <f>'6.1. Паспорт сетевой график'!A9</f>
        <v>Акционерное общество "Россети Янтарь" ДЗО  ПАО "Россети"</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row>
    <row r="9" spans="1:29"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70"/>
      <c r="B10" s="170"/>
      <c r="C10" s="170"/>
      <c r="D10" s="170"/>
      <c r="E10" s="170"/>
      <c r="F10" s="170"/>
      <c r="G10" s="170"/>
      <c r="H10" s="171"/>
      <c r="I10" s="171"/>
      <c r="J10" s="171"/>
      <c r="K10" s="171"/>
      <c r="L10" s="171"/>
      <c r="M10" s="171"/>
      <c r="N10" s="171"/>
      <c r="O10" s="171"/>
      <c r="P10" s="171"/>
      <c r="Q10" s="171"/>
      <c r="R10" s="171"/>
      <c r="S10" s="171"/>
      <c r="T10" s="171"/>
      <c r="U10" s="171"/>
      <c r="V10" s="171"/>
      <c r="W10" s="171"/>
      <c r="X10" s="171"/>
      <c r="Y10" s="171"/>
      <c r="Z10" s="171"/>
      <c r="AA10" s="171"/>
      <c r="AB10" s="171"/>
      <c r="AC10" s="171"/>
    </row>
    <row r="11" spans="1:29" x14ac:dyDescent="0.25">
      <c r="A11" s="313" t="str">
        <f>'6.1. Паспорт сетевой график'!A12</f>
        <v>O_22-0924</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row>
    <row r="12" spans="1:29" x14ac:dyDescent="0.25">
      <c r="A12" s="314" t="s">
        <v>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72"/>
      <c r="B13" s="172"/>
      <c r="C13" s="172"/>
      <c r="D13" s="172"/>
      <c r="E13" s="172"/>
      <c r="F13" s="172"/>
      <c r="G13" s="172"/>
      <c r="H13" s="173"/>
      <c r="I13" s="173"/>
      <c r="J13" s="173"/>
      <c r="K13" s="173"/>
      <c r="L13" s="173"/>
      <c r="M13" s="173"/>
      <c r="N13" s="173"/>
      <c r="O13" s="173"/>
      <c r="P13" s="173"/>
      <c r="Q13" s="173"/>
      <c r="R13" s="173"/>
      <c r="S13" s="173"/>
      <c r="T13" s="173"/>
      <c r="U13" s="173"/>
      <c r="V13" s="173"/>
      <c r="W13" s="173"/>
      <c r="X13" s="173"/>
      <c r="Y13" s="173"/>
      <c r="Z13" s="173"/>
      <c r="AA13" s="173"/>
      <c r="AB13" s="173"/>
      <c r="AC13" s="173"/>
    </row>
    <row r="14" spans="1:29" ht="36" customHeight="1" x14ac:dyDescent="0.25">
      <c r="A14" s="315" t="str">
        <f>'6.1. Паспорт сетевой график'!A15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row>
    <row r="15" spans="1:29" ht="15.75" customHeight="1" x14ac:dyDescent="0.25">
      <c r="A15" s="314" t="s">
        <v>10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8" spans="1:32" x14ac:dyDescent="0.25">
      <c r="A18" s="317" t="s">
        <v>395</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row>
    <row r="20" spans="1:32" ht="33" customHeight="1" x14ac:dyDescent="0.25">
      <c r="A20" s="308" t="s">
        <v>396</v>
      </c>
      <c r="B20" s="308" t="s">
        <v>397</v>
      </c>
      <c r="C20" s="306" t="s">
        <v>398</v>
      </c>
      <c r="D20" s="306"/>
      <c r="E20" s="307" t="s">
        <v>399</v>
      </c>
      <c r="F20" s="307"/>
      <c r="G20" s="318" t="s">
        <v>400</v>
      </c>
      <c r="H20" s="322" t="s">
        <v>401</v>
      </c>
      <c r="I20" s="323"/>
      <c r="J20" s="323"/>
      <c r="K20" s="323"/>
      <c r="L20" s="322" t="s">
        <v>402</v>
      </c>
      <c r="M20" s="323"/>
      <c r="N20" s="323"/>
      <c r="O20" s="323"/>
      <c r="P20" s="322" t="s">
        <v>403</v>
      </c>
      <c r="Q20" s="323"/>
      <c r="R20" s="323"/>
      <c r="S20" s="323"/>
      <c r="T20" s="322" t="s">
        <v>404</v>
      </c>
      <c r="U20" s="323"/>
      <c r="V20" s="323"/>
      <c r="W20" s="323"/>
      <c r="X20" s="322" t="s">
        <v>405</v>
      </c>
      <c r="Y20" s="323"/>
      <c r="Z20" s="323"/>
      <c r="AA20" s="323"/>
      <c r="AB20" s="321" t="s">
        <v>406</v>
      </c>
      <c r="AC20" s="321"/>
      <c r="AD20" s="174"/>
      <c r="AE20" s="174"/>
      <c r="AF20" s="174"/>
    </row>
    <row r="21" spans="1:32" ht="99.75" customHeight="1" x14ac:dyDescent="0.25">
      <c r="A21" s="309"/>
      <c r="B21" s="309"/>
      <c r="C21" s="306"/>
      <c r="D21" s="306"/>
      <c r="E21" s="307"/>
      <c r="F21" s="307"/>
      <c r="G21" s="319"/>
      <c r="H21" s="306" t="s">
        <v>333</v>
      </c>
      <c r="I21" s="306"/>
      <c r="J21" s="306" t="s">
        <v>334</v>
      </c>
      <c r="K21" s="306"/>
      <c r="L21" s="306" t="s">
        <v>333</v>
      </c>
      <c r="M21" s="306"/>
      <c r="N21" s="306" t="s">
        <v>334</v>
      </c>
      <c r="O21" s="306"/>
      <c r="P21" s="306" t="s">
        <v>333</v>
      </c>
      <c r="Q21" s="306"/>
      <c r="R21" s="306" t="s">
        <v>334</v>
      </c>
      <c r="S21" s="306"/>
      <c r="T21" s="306" t="s">
        <v>333</v>
      </c>
      <c r="U21" s="306"/>
      <c r="V21" s="306" t="s">
        <v>334</v>
      </c>
      <c r="W21" s="306"/>
      <c r="X21" s="306" t="s">
        <v>333</v>
      </c>
      <c r="Y21" s="306"/>
      <c r="Z21" s="306" t="s">
        <v>334</v>
      </c>
      <c r="AA21" s="306"/>
      <c r="AB21" s="321"/>
      <c r="AC21" s="321"/>
    </row>
    <row r="22" spans="1:32" ht="89.25" customHeight="1" x14ac:dyDescent="0.25">
      <c r="A22" s="310"/>
      <c r="B22" s="310"/>
      <c r="C22" s="157" t="s">
        <v>333</v>
      </c>
      <c r="D22" s="157" t="s">
        <v>407</v>
      </c>
      <c r="E22" s="175" t="s">
        <v>408</v>
      </c>
      <c r="F22" s="175" t="s">
        <v>409</v>
      </c>
      <c r="G22" s="320"/>
      <c r="H22" s="176" t="s">
        <v>410</v>
      </c>
      <c r="I22" s="176" t="s">
        <v>411</v>
      </c>
      <c r="J22" s="176" t="s">
        <v>410</v>
      </c>
      <c r="K22" s="176" t="s">
        <v>411</v>
      </c>
      <c r="L22" s="176" t="s">
        <v>410</v>
      </c>
      <c r="M22" s="176" t="s">
        <v>411</v>
      </c>
      <c r="N22" s="176" t="s">
        <v>410</v>
      </c>
      <c r="O22" s="176" t="s">
        <v>411</v>
      </c>
      <c r="P22" s="176" t="s">
        <v>410</v>
      </c>
      <c r="Q22" s="176" t="s">
        <v>411</v>
      </c>
      <c r="R22" s="176" t="s">
        <v>410</v>
      </c>
      <c r="S22" s="176" t="s">
        <v>411</v>
      </c>
      <c r="T22" s="176" t="s">
        <v>410</v>
      </c>
      <c r="U22" s="176" t="s">
        <v>411</v>
      </c>
      <c r="V22" s="176" t="s">
        <v>410</v>
      </c>
      <c r="W22" s="176" t="s">
        <v>411</v>
      </c>
      <c r="X22" s="176" t="s">
        <v>410</v>
      </c>
      <c r="Y22" s="176" t="s">
        <v>411</v>
      </c>
      <c r="Z22" s="176" t="s">
        <v>410</v>
      </c>
      <c r="AA22" s="176" t="s">
        <v>411</v>
      </c>
      <c r="AB22" s="157" t="s">
        <v>333</v>
      </c>
      <c r="AC22" s="157" t="s">
        <v>334</v>
      </c>
    </row>
    <row r="23" spans="1:32" ht="19.5" customHeight="1" x14ac:dyDescent="0.25">
      <c r="A23" s="156">
        <v>1</v>
      </c>
      <c r="B23" s="156">
        <v>2</v>
      </c>
      <c r="C23" s="156">
        <v>3</v>
      </c>
      <c r="D23" s="156">
        <v>4</v>
      </c>
      <c r="E23" s="156">
        <v>5</v>
      </c>
      <c r="F23" s="156">
        <v>6</v>
      </c>
      <c r="G23" s="156">
        <v>7</v>
      </c>
      <c r="H23" s="156">
        <v>8</v>
      </c>
      <c r="I23" s="156">
        <v>9</v>
      </c>
      <c r="J23" s="156">
        <v>10</v>
      </c>
      <c r="K23" s="156">
        <v>11</v>
      </c>
      <c r="L23" s="156">
        <v>12</v>
      </c>
      <c r="M23" s="156">
        <v>13</v>
      </c>
      <c r="N23" s="156">
        <v>14</v>
      </c>
      <c r="O23" s="156">
        <v>15</v>
      </c>
      <c r="P23" s="156">
        <v>16</v>
      </c>
      <c r="Q23" s="156">
        <v>17</v>
      </c>
      <c r="R23" s="156">
        <v>18</v>
      </c>
      <c r="S23" s="156">
        <v>19</v>
      </c>
      <c r="T23" s="156">
        <v>20</v>
      </c>
      <c r="U23" s="156">
        <v>21</v>
      </c>
      <c r="V23" s="156">
        <v>22</v>
      </c>
      <c r="W23" s="156">
        <v>23</v>
      </c>
      <c r="X23" s="156">
        <v>24</v>
      </c>
      <c r="Y23" s="156">
        <v>25</v>
      </c>
      <c r="Z23" s="156">
        <v>26</v>
      </c>
      <c r="AA23" s="156">
        <v>27</v>
      </c>
      <c r="AB23" s="156">
        <v>28</v>
      </c>
      <c r="AC23" s="156">
        <v>29</v>
      </c>
    </row>
    <row r="24" spans="1:32" ht="47.25" customHeight="1" x14ac:dyDescent="0.25">
      <c r="A24" s="177">
        <v>1</v>
      </c>
      <c r="B24" s="178" t="s">
        <v>412</v>
      </c>
      <c r="C24" s="179">
        <v>25.550239439999999</v>
      </c>
      <c r="D24" s="179">
        <f>SUM(D25:D29)</f>
        <v>0</v>
      </c>
      <c r="E24" s="179">
        <f t="shared" ref="E24:Z24" si="0">SUM(E25:E29)</f>
        <v>25.550239439999999</v>
      </c>
      <c r="F24" s="179">
        <f t="shared" si="0"/>
        <v>8.0239439999999718E-2</v>
      </c>
      <c r="G24" s="179">
        <f t="shared" si="0"/>
        <v>0</v>
      </c>
      <c r="H24" s="179">
        <f t="shared" si="0"/>
        <v>22.1</v>
      </c>
      <c r="I24" s="179">
        <f t="shared" si="0"/>
        <v>0</v>
      </c>
      <c r="J24" s="179">
        <f>SUM(J25:J29)</f>
        <v>25.47</v>
      </c>
      <c r="K24" s="179">
        <f t="shared" si="0"/>
        <v>0</v>
      </c>
      <c r="L24" s="179">
        <f t="shared" si="0"/>
        <v>3.4502394399999998</v>
      </c>
      <c r="M24" s="179">
        <f t="shared" si="0"/>
        <v>0</v>
      </c>
      <c r="N24" s="179">
        <f>SUM(N25:N29)</f>
        <v>0</v>
      </c>
      <c r="O24" s="179">
        <f t="shared" si="0"/>
        <v>0</v>
      </c>
      <c r="P24" s="179">
        <f t="shared" si="0"/>
        <v>0</v>
      </c>
      <c r="Q24" s="179">
        <f t="shared" si="0"/>
        <v>0</v>
      </c>
      <c r="R24" s="179">
        <f t="shared" si="0"/>
        <v>0</v>
      </c>
      <c r="S24" s="179">
        <f t="shared" si="0"/>
        <v>0</v>
      </c>
      <c r="T24" s="179">
        <f t="shared" si="0"/>
        <v>0</v>
      </c>
      <c r="U24" s="179">
        <f t="shared" si="0"/>
        <v>0</v>
      </c>
      <c r="V24" s="179">
        <f t="shared" si="0"/>
        <v>0</v>
      </c>
      <c r="W24" s="179">
        <f t="shared" si="0"/>
        <v>0</v>
      </c>
      <c r="X24" s="179">
        <f t="shared" si="0"/>
        <v>0</v>
      </c>
      <c r="Y24" s="179">
        <f t="shared" si="0"/>
        <v>0</v>
      </c>
      <c r="Z24" s="179">
        <f t="shared" si="0"/>
        <v>0</v>
      </c>
      <c r="AA24" s="179">
        <f>SUM(AA25:AA29)</f>
        <v>0</v>
      </c>
      <c r="AB24" s="179">
        <f t="shared" ref="AB24:AB64" si="1">H24+L24+P24+T24+X24</f>
        <v>25.550239440000002</v>
      </c>
      <c r="AC24" s="179">
        <f t="shared" ref="AC24:AC64" si="2">J24+N24+R24+V24+Z24</f>
        <v>25.47</v>
      </c>
    </row>
    <row r="25" spans="1:32" ht="24" customHeight="1" x14ac:dyDescent="0.25">
      <c r="A25" s="180" t="s">
        <v>413</v>
      </c>
      <c r="B25" s="181" t="s">
        <v>414</v>
      </c>
      <c r="C25" s="179">
        <v>0</v>
      </c>
      <c r="D25" s="179">
        <v>0</v>
      </c>
      <c r="E25" s="182">
        <f t="shared" ref="E25:E29" si="3">C25</f>
        <v>0</v>
      </c>
      <c r="F25" s="179">
        <f t="shared" ref="F25:F64" si="4">E25-G25-J25</f>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179">
        <f t="shared" si="1"/>
        <v>0</v>
      </c>
      <c r="AC25" s="179">
        <f t="shared" si="2"/>
        <v>0</v>
      </c>
    </row>
    <row r="26" spans="1:32" x14ac:dyDescent="0.25">
      <c r="A26" s="180" t="s">
        <v>415</v>
      </c>
      <c r="B26" s="181" t="s">
        <v>416</v>
      </c>
      <c r="C26" s="179">
        <v>0</v>
      </c>
      <c r="D26" s="179">
        <v>0</v>
      </c>
      <c r="E26" s="182">
        <f t="shared" si="3"/>
        <v>0</v>
      </c>
      <c r="F26" s="179">
        <f t="shared" si="4"/>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179">
        <f t="shared" si="1"/>
        <v>0</v>
      </c>
      <c r="AC26" s="179">
        <f t="shared" si="2"/>
        <v>0</v>
      </c>
    </row>
    <row r="27" spans="1:32" ht="31.5" x14ac:dyDescent="0.25">
      <c r="A27" s="180" t="s">
        <v>417</v>
      </c>
      <c r="B27" s="181" t="s">
        <v>418</v>
      </c>
      <c r="C27" s="179">
        <v>25.550239439999999</v>
      </c>
      <c r="D27" s="179">
        <v>0</v>
      </c>
      <c r="E27" s="182">
        <f t="shared" si="3"/>
        <v>25.550239439999999</v>
      </c>
      <c r="F27" s="179">
        <f t="shared" si="4"/>
        <v>8.0239439999999718E-2</v>
      </c>
      <c r="G27" s="183">
        <v>0</v>
      </c>
      <c r="H27" s="183">
        <v>22.1</v>
      </c>
      <c r="I27" s="183">
        <v>0</v>
      </c>
      <c r="J27" s="183">
        <v>25.47</v>
      </c>
      <c r="K27" s="183">
        <v>0</v>
      </c>
      <c r="L27" s="183">
        <v>3.4502394399999998</v>
      </c>
      <c r="M27" s="183">
        <v>0</v>
      </c>
      <c r="N27" s="183">
        <v>0</v>
      </c>
      <c r="O27" s="183">
        <v>0</v>
      </c>
      <c r="P27" s="183">
        <v>0</v>
      </c>
      <c r="Q27" s="183">
        <v>0</v>
      </c>
      <c r="R27" s="183">
        <v>0</v>
      </c>
      <c r="S27" s="183">
        <v>0</v>
      </c>
      <c r="T27" s="183">
        <v>0</v>
      </c>
      <c r="U27" s="183">
        <v>0</v>
      </c>
      <c r="V27" s="183">
        <v>0</v>
      </c>
      <c r="W27" s="183">
        <v>0</v>
      </c>
      <c r="X27" s="183">
        <v>0</v>
      </c>
      <c r="Y27" s="183">
        <v>0</v>
      </c>
      <c r="Z27" s="183">
        <v>0</v>
      </c>
      <c r="AA27" s="183">
        <v>0</v>
      </c>
      <c r="AB27" s="179">
        <f t="shared" si="1"/>
        <v>25.550239440000002</v>
      </c>
      <c r="AC27" s="179">
        <f t="shared" si="2"/>
        <v>25.47</v>
      </c>
    </row>
    <row r="28" spans="1:32" x14ac:dyDescent="0.25">
      <c r="A28" s="180" t="s">
        <v>419</v>
      </c>
      <c r="B28" s="181" t="s">
        <v>420</v>
      </c>
      <c r="C28" s="179">
        <v>0</v>
      </c>
      <c r="D28" s="179">
        <v>0</v>
      </c>
      <c r="E28" s="182">
        <f t="shared" si="3"/>
        <v>0</v>
      </c>
      <c r="F28" s="179">
        <f t="shared" si="4"/>
        <v>0</v>
      </c>
      <c r="G28" s="183">
        <v>0</v>
      </c>
      <c r="H28" s="183">
        <v>0</v>
      </c>
      <c r="I28" s="183">
        <v>0</v>
      </c>
      <c r="J28" s="183">
        <v>0</v>
      </c>
      <c r="K28" s="183">
        <v>0</v>
      </c>
      <c r="L28" s="183">
        <v>0</v>
      </c>
      <c r="M28" s="183">
        <v>0</v>
      </c>
      <c r="N28" s="183">
        <v>0</v>
      </c>
      <c r="O28" s="183">
        <v>0</v>
      </c>
      <c r="P28" s="183">
        <v>0</v>
      </c>
      <c r="Q28" s="183">
        <v>0</v>
      </c>
      <c r="R28" s="183">
        <v>0</v>
      </c>
      <c r="S28" s="183">
        <v>0</v>
      </c>
      <c r="T28" s="183">
        <v>0</v>
      </c>
      <c r="U28" s="183">
        <v>0</v>
      </c>
      <c r="V28" s="183">
        <v>0</v>
      </c>
      <c r="W28" s="183">
        <v>0</v>
      </c>
      <c r="X28" s="183">
        <v>0</v>
      </c>
      <c r="Y28" s="183">
        <v>0</v>
      </c>
      <c r="Z28" s="183">
        <v>0</v>
      </c>
      <c r="AA28" s="183">
        <v>0</v>
      </c>
      <c r="AB28" s="179">
        <f t="shared" si="1"/>
        <v>0</v>
      </c>
      <c r="AC28" s="179">
        <f t="shared" si="2"/>
        <v>0</v>
      </c>
    </row>
    <row r="29" spans="1:32" x14ac:dyDescent="0.25">
      <c r="A29" s="180" t="s">
        <v>421</v>
      </c>
      <c r="B29" s="184" t="s">
        <v>422</v>
      </c>
      <c r="C29" s="179">
        <v>0</v>
      </c>
      <c r="D29" s="179">
        <v>0</v>
      </c>
      <c r="E29" s="182">
        <f t="shared" si="3"/>
        <v>0</v>
      </c>
      <c r="F29" s="179">
        <f t="shared" si="4"/>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179">
        <f t="shared" si="1"/>
        <v>0</v>
      </c>
      <c r="AC29" s="179">
        <f t="shared" si="2"/>
        <v>0</v>
      </c>
    </row>
    <row r="30" spans="1:32" s="185" customFormat="1" ht="47.25" x14ac:dyDescent="0.25">
      <c r="A30" s="177" t="s">
        <v>18</v>
      </c>
      <c r="B30" s="178" t="s">
        <v>423</v>
      </c>
      <c r="C30" s="179">
        <f t="shared" ref="C30:D30" si="5">SUM(C31:C34)</f>
        <v>21.291866200000001</v>
      </c>
      <c r="D30" s="179">
        <f t="shared" si="5"/>
        <v>0</v>
      </c>
      <c r="E30" s="179">
        <f t="shared" ref="E30:AA30" si="6">SUM(E31:E34)</f>
        <v>21.291866200000001</v>
      </c>
      <c r="F30" s="179">
        <f t="shared" si="6"/>
        <v>21.291866200000001</v>
      </c>
      <c r="G30" s="179">
        <f t="shared" si="6"/>
        <v>0</v>
      </c>
      <c r="H30" s="179">
        <f t="shared" ref="H30:Z30" si="7">SUM(H31:H34)</f>
        <v>0</v>
      </c>
      <c r="I30" s="179">
        <f t="shared" si="7"/>
        <v>0</v>
      </c>
      <c r="J30" s="179">
        <f>SUM(J31:J34)</f>
        <v>0</v>
      </c>
      <c r="K30" s="179">
        <f t="shared" si="7"/>
        <v>0</v>
      </c>
      <c r="L30" s="179">
        <f t="shared" si="7"/>
        <v>21.291866200000001</v>
      </c>
      <c r="M30" s="179">
        <f t="shared" si="7"/>
        <v>0</v>
      </c>
      <c r="N30" s="179">
        <f>SUM(N31:N34)</f>
        <v>21.225000000000001</v>
      </c>
      <c r="O30" s="179">
        <f t="shared" si="7"/>
        <v>0</v>
      </c>
      <c r="P30" s="179">
        <f t="shared" si="7"/>
        <v>0</v>
      </c>
      <c r="Q30" s="179">
        <f t="shared" si="7"/>
        <v>0</v>
      </c>
      <c r="R30" s="179">
        <f t="shared" si="7"/>
        <v>0</v>
      </c>
      <c r="S30" s="179">
        <f t="shared" si="7"/>
        <v>0</v>
      </c>
      <c r="T30" s="179">
        <f t="shared" si="7"/>
        <v>0</v>
      </c>
      <c r="U30" s="179">
        <f t="shared" si="7"/>
        <v>0</v>
      </c>
      <c r="V30" s="179">
        <f t="shared" si="7"/>
        <v>0</v>
      </c>
      <c r="W30" s="179">
        <f t="shared" si="7"/>
        <v>0</v>
      </c>
      <c r="X30" s="179">
        <f t="shared" si="7"/>
        <v>0</v>
      </c>
      <c r="Y30" s="179">
        <f t="shared" si="7"/>
        <v>0</v>
      </c>
      <c r="Z30" s="179">
        <f t="shared" si="7"/>
        <v>0</v>
      </c>
      <c r="AA30" s="179">
        <f t="shared" si="6"/>
        <v>0</v>
      </c>
      <c r="AB30" s="179">
        <f t="shared" si="1"/>
        <v>21.291866200000001</v>
      </c>
      <c r="AC30" s="179">
        <f t="shared" si="2"/>
        <v>21.225000000000001</v>
      </c>
    </row>
    <row r="31" spans="1:32" x14ac:dyDescent="0.25">
      <c r="A31" s="177" t="s">
        <v>424</v>
      </c>
      <c r="B31" s="181" t="s">
        <v>425</v>
      </c>
      <c r="C31" s="179">
        <v>0</v>
      </c>
      <c r="D31" s="179">
        <v>0</v>
      </c>
      <c r="E31" s="182">
        <f t="shared" ref="E31:E64" si="8">C31</f>
        <v>0</v>
      </c>
      <c r="F31" s="179">
        <f t="shared" si="4"/>
        <v>0</v>
      </c>
      <c r="G31" s="183">
        <v>0</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79">
        <f t="shared" si="1"/>
        <v>0</v>
      </c>
      <c r="AC31" s="179">
        <f t="shared" si="2"/>
        <v>0</v>
      </c>
    </row>
    <row r="32" spans="1:32" ht="31.5" x14ac:dyDescent="0.25">
      <c r="A32" s="177" t="s">
        <v>426</v>
      </c>
      <c r="B32" s="181" t="s">
        <v>427</v>
      </c>
      <c r="C32" s="179">
        <v>0</v>
      </c>
      <c r="D32" s="179">
        <v>0</v>
      </c>
      <c r="E32" s="182">
        <f t="shared" si="8"/>
        <v>0</v>
      </c>
      <c r="F32" s="179">
        <f t="shared" si="4"/>
        <v>0</v>
      </c>
      <c r="G32" s="183">
        <v>0</v>
      </c>
      <c r="H32" s="183">
        <v>0</v>
      </c>
      <c r="I32" s="183">
        <v>0</v>
      </c>
      <c r="J32" s="183">
        <v>0</v>
      </c>
      <c r="K32" s="183">
        <v>0</v>
      </c>
      <c r="L32" s="183">
        <v>0</v>
      </c>
      <c r="M32" s="183">
        <v>0</v>
      </c>
      <c r="N32" s="183">
        <v>0</v>
      </c>
      <c r="O32" s="183">
        <v>0</v>
      </c>
      <c r="P32" s="183">
        <v>0</v>
      </c>
      <c r="Q32" s="183">
        <v>0</v>
      </c>
      <c r="R32" s="183">
        <v>0</v>
      </c>
      <c r="S32" s="183">
        <v>0</v>
      </c>
      <c r="T32" s="183">
        <v>0</v>
      </c>
      <c r="U32" s="183">
        <v>0</v>
      </c>
      <c r="V32" s="183">
        <v>0</v>
      </c>
      <c r="W32" s="183">
        <v>0</v>
      </c>
      <c r="X32" s="183">
        <v>0</v>
      </c>
      <c r="Y32" s="183">
        <v>0</v>
      </c>
      <c r="Z32" s="183">
        <v>0</v>
      </c>
      <c r="AA32" s="183">
        <v>0</v>
      </c>
      <c r="AB32" s="179">
        <f t="shared" si="1"/>
        <v>0</v>
      </c>
      <c r="AC32" s="179">
        <f t="shared" si="2"/>
        <v>0</v>
      </c>
    </row>
    <row r="33" spans="1:29" x14ac:dyDescent="0.25">
      <c r="A33" s="177" t="s">
        <v>428</v>
      </c>
      <c r="B33" s="181" t="s">
        <v>429</v>
      </c>
      <c r="C33" s="179">
        <v>21.291866200000001</v>
      </c>
      <c r="D33" s="179">
        <v>0</v>
      </c>
      <c r="E33" s="182">
        <f t="shared" si="8"/>
        <v>21.291866200000001</v>
      </c>
      <c r="F33" s="179">
        <f t="shared" si="4"/>
        <v>21.291866200000001</v>
      </c>
      <c r="G33" s="183">
        <v>0</v>
      </c>
      <c r="H33" s="183">
        <v>0</v>
      </c>
      <c r="I33" s="183">
        <v>0</v>
      </c>
      <c r="J33" s="183">
        <v>0</v>
      </c>
      <c r="K33" s="183">
        <v>0</v>
      </c>
      <c r="L33" s="183">
        <v>21.291866200000001</v>
      </c>
      <c r="M33" s="183">
        <v>0</v>
      </c>
      <c r="N33" s="183">
        <v>21.225000000000001</v>
      </c>
      <c r="O33" s="183">
        <v>0</v>
      </c>
      <c r="P33" s="183">
        <v>0</v>
      </c>
      <c r="Q33" s="183">
        <v>0</v>
      </c>
      <c r="R33" s="183">
        <v>0</v>
      </c>
      <c r="S33" s="183">
        <v>0</v>
      </c>
      <c r="T33" s="183">
        <v>0</v>
      </c>
      <c r="U33" s="183">
        <v>0</v>
      </c>
      <c r="V33" s="183">
        <v>0</v>
      </c>
      <c r="W33" s="183">
        <v>0</v>
      </c>
      <c r="X33" s="183">
        <v>0</v>
      </c>
      <c r="Y33" s="183">
        <v>0</v>
      </c>
      <c r="Z33" s="183">
        <v>0</v>
      </c>
      <c r="AA33" s="183">
        <v>0</v>
      </c>
      <c r="AB33" s="179">
        <f t="shared" si="1"/>
        <v>21.291866200000001</v>
      </c>
      <c r="AC33" s="179">
        <f t="shared" si="2"/>
        <v>21.225000000000001</v>
      </c>
    </row>
    <row r="34" spans="1:29" x14ac:dyDescent="0.25">
      <c r="A34" s="177" t="s">
        <v>430</v>
      </c>
      <c r="B34" s="181" t="s">
        <v>431</v>
      </c>
      <c r="C34" s="179">
        <v>0</v>
      </c>
      <c r="D34" s="179">
        <v>0</v>
      </c>
      <c r="E34" s="182">
        <f t="shared" si="8"/>
        <v>0</v>
      </c>
      <c r="F34" s="179">
        <f t="shared" si="4"/>
        <v>0</v>
      </c>
      <c r="G34" s="183">
        <v>0</v>
      </c>
      <c r="H34" s="183">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179">
        <f t="shared" si="1"/>
        <v>0</v>
      </c>
      <c r="AC34" s="179">
        <f t="shared" si="2"/>
        <v>0</v>
      </c>
    </row>
    <row r="35" spans="1:29" s="185" customFormat="1" ht="31.5" x14ac:dyDescent="0.25">
      <c r="A35" s="177" t="s">
        <v>21</v>
      </c>
      <c r="B35" s="178" t="s">
        <v>432</v>
      </c>
      <c r="C35" s="179">
        <v>0</v>
      </c>
      <c r="D35" s="179">
        <v>0</v>
      </c>
      <c r="E35" s="182">
        <f t="shared" si="8"/>
        <v>0</v>
      </c>
      <c r="F35" s="179">
        <f t="shared" si="4"/>
        <v>0</v>
      </c>
      <c r="G35" s="179">
        <v>0</v>
      </c>
      <c r="H35" s="179">
        <v>0</v>
      </c>
      <c r="I35" s="179">
        <v>0</v>
      </c>
      <c r="J35" s="179">
        <v>0</v>
      </c>
      <c r="K35" s="179">
        <v>0</v>
      </c>
      <c r="L35" s="179">
        <v>0</v>
      </c>
      <c r="M35" s="179">
        <v>0</v>
      </c>
      <c r="N35" s="179">
        <v>0</v>
      </c>
      <c r="O35" s="179">
        <v>0</v>
      </c>
      <c r="P35" s="179">
        <v>0</v>
      </c>
      <c r="Q35" s="179">
        <v>0</v>
      </c>
      <c r="R35" s="179">
        <v>0</v>
      </c>
      <c r="S35" s="179">
        <v>0</v>
      </c>
      <c r="T35" s="179">
        <v>0</v>
      </c>
      <c r="U35" s="179">
        <v>0</v>
      </c>
      <c r="V35" s="179">
        <v>0</v>
      </c>
      <c r="W35" s="179">
        <v>0</v>
      </c>
      <c r="X35" s="179">
        <v>0</v>
      </c>
      <c r="Y35" s="179">
        <v>0</v>
      </c>
      <c r="Z35" s="179">
        <v>0</v>
      </c>
      <c r="AA35" s="179">
        <v>0</v>
      </c>
      <c r="AB35" s="179">
        <f t="shared" si="1"/>
        <v>0</v>
      </c>
      <c r="AC35" s="179">
        <f t="shared" si="2"/>
        <v>0</v>
      </c>
    </row>
    <row r="36" spans="1:29" ht="31.5" x14ac:dyDescent="0.25">
      <c r="A36" s="180" t="s">
        <v>433</v>
      </c>
      <c r="B36" s="186" t="s">
        <v>434</v>
      </c>
      <c r="C36" s="179">
        <v>0</v>
      </c>
      <c r="D36" s="179">
        <v>0</v>
      </c>
      <c r="E36" s="182">
        <f t="shared" si="8"/>
        <v>0</v>
      </c>
      <c r="F36" s="179">
        <f t="shared" si="4"/>
        <v>0</v>
      </c>
      <c r="G36" s="183">
        <v>0</v>
      </c>
      <c r="H36" s="183">
        <v>0</v>
      </c>
      <c r="I36" s="183">
        <v>0</v>
      </c>
      <c r="J36" s="183">
        <v>0</v>
      </c>
      <c r="K36" s="183">
        <v>0</v>
      </c>
      <c r="L36" s="183">
        <v>0</v>
      </c>
      <c r="M36" s="183">
        <v>0</v>
      </c>
      <c r="N36" s="183">
        <v>0</v>
      </c>
      <c r="O36" s="183">
        <v>0</v>
      </c>
      <c r="P36" s="183">
        <v>0</v>
      </c>
      <c r="Q36" s="183">
        <v>0</v>
      </c>
      <c r="R36" s="183">
        <v>0</v>
      </c>
      <c r="S36" s="183">
        <v>0</v>
      </c>
      <c r="T36" s="183">
        <v>0</v>
      </c>
      <c r="U36" s="183">
        <v>0</v>
      </c>
      <c r="V36" s="183">
        <v>0</v>
      </c>
      <c r="W36" s="183">
        <v>0</v>
      </c>
      <c r="X36" s="183">
        <v>0</v>
      </c>
      <c r="Y36" s="183">
        <v>0</v>
      </c>
      <c r="Z36" s="183">
        <v>0</v>
      </c>
      <c r="AA36" s="183">
        <v>0</v>
      </c>
      <c r="AB36" s="179">
        <f t="shared" si="1"/>
        <v>0</v>
      </c>
      <c r="AC36" s="179">
        <f t="shared" si="2"/>
        <v>0</v>
      </c>
    </row>
    <row r="37" spans="1:29" x14ac:dyDescent="0.25">
      <c r="A37" s="180" t="s">
        <v>435</v>
      </c>
      <c r="B37" s="186" t="s">
        <v>436</v>
      </c>
      <c r="C37" s="179">
        <v>0</v>
      </c>
      <c r="D37" s="179">
        <v>0</v>
      </c>
      <c r="E37" s="182">
        <f t="shared" si="8"/>
        <v>0</v>
      </c>
      <c r="F37" s="179">
        <f t="shared" si="4"/>
        <v>0</v>
      </c>
      <c r="G37" s="183">
        <v>0</v>
      </c>
      <c r="H37" s="183">
        <v>0</v>
      </c>
      <c r="I37" s="183">
        <v>0</v>
      </c>
      <c r="J37" s="183">
        <v>0</v>
      </c>
      <c r="K37" s="183">
        <v>0</v>
      </c>
      <c r="L37" s="183">
        <v>0</v>
      </c>
      <c r="M37" s="183">
        <v>0</v>
      </c>
      <c r="N37" s="183">
        <v>0</v>
      </c>
      <c r="O37" s="183">
        <v>0</v>
      </c>
      <c r="P37" s="183">
        <v>0</v>
      </c>
      <c r="Q37" s="183">
        <v>0</v>
      </c>
      <c r="R37" s="183">
        <v>0</v>
      </c>
      <c r="S37" s="183">
        <v>0</v>
      </c>
      <c r="T37" s="183">
        <v>0</v>
      </c>
      <c r="U37" s="183">
        <v>0</v>
      </c>
      <c r="V37" s="183">
        <v>0</v>
      </c>
      <c r="W37" s="183">
        <v>0</v>
      </c>
      <c r="X37" s="183">
        <v>0</v>
      </c>
      <c r="Y37" s="183">
        <v>0</v>
      </c>
      <c r="Z37" s="183">
        <v>0</v>
      </c>
      <c r="AA37" s="183">
        <v>0</v>
      </c>
      <c r="AB37" s="179">
        <f t="shared" si="1"/>
        <v>0</v>
      </c>
      <c r="AC37" s="179">
        <f t="shared" si="2"/>
        <v>0</v>
      </c>
    </row>
    <row r="38" spans="1:29" x14ac:dyDescent="0.25">
      <c r="A38" s="180" t="s">
        <v>437</v>
      </c>
      <c r="B38" s="186" t="s">
        <v>438</v>
      </c>
      <c r="C38" s="179">
        <v>0</v>
      </c>
      <c r="D38" s="179">
        <v>0</v>
      </c>
      <c r="E38" s="182">
        <f t="shared" si="8"/>
        <v>0</v>
      </c>
      <c r="F38" s="179">
        <f t="shared" si="4"/>
        <v>0</v>
      </c>
      <c r="G38" s="183">
        <v>0</v>
      </c>
      <c r="H38" s="183">
        <v>0</v>
      </c>
      <c r="I38" s="183">
        <v>0</v>
      </c>
      <c r="J38" s="183">
        <v>0</v>
      </c>
      <c r="K38" s="183">
        <v>0</v>
      </c>
      <c r="L38" s="183">
        <v>0</v>
      </c>
      <c r="M38" s="183">
        <v>0</v>
      </c>
      <c r="N38" s="183">
        <v>0</v>
      </c>
      <c r="O38" s="183">
        <v>0</v>
      </c>
      <c r="P38" s="183">
        <v>0</v>
      </c>
      <c r="Q38" s="183">
        <v>0</v>
      </c>
      <c r="R38" s="183">
        <v>0</v>
      </c>
      <c r="S38" s="183">
        <v>0</v>
      </c>
      <c r="T38" s="183">
        <v>0</v>
      </c>
      <c r="U38" s="183">
        <v>0</v>
      </c>
      <c r="V38" s="183">
        <v>0</v>
      </c>
      <c r="W38" s="183">
        <v>0</v>
      </c>
      <c r="X38" s="183">
        <v>0</v>
      </c>
      <c r="Y38" s="183">
        <v>0</v>
      </c>
      <c r="Z38" s="183">
        <v>0</v>
      </c>
      <c r="AA38" s="183">
        <v>0</v>
      </c>
      <c r="AB38" s="179">
        <f t="shared" si="1"/>
        <v>0</v>
      </c>
      <c r="AC38" s="179">
        <f t="shared" si="2"/>
        <v>0</v>
      </c>
    </row>
    <row r="39" spans="1:29" ht="31.5" x14ac:dyDescent="0.25">
      <c r="A39" s="180" t="s">
        <v>439</v>
      </c>
      <c r="B39" s="181" t="s">
        <v>440</v>
      </c>
      <c r="C39" s="179">
        <v>0</v>
      </c>
      <c r="D39" s="179">
        <v>0</v>
      </c>
      <c r="E39" s="182">
        <f t="shared" si="8"/>
        <v>0</v>
      </c>
      <c r="F39" s="179">
        <f t="shared" si="4"/>
        <v>0</v>
      </c>
      <c r="G39" s="183">
        <v>0</v>
      </c>
      <c r="H39" s="183">
        <v>0</v>
      </c>
      <c r="I39" s="183">
        <v>0</v>
      </c>
      <c r="J39" s="183">
        <v>0</v>
      </c>
      <c r="K39" s="183">
        <v>0</v>
      </c>
      <c r="L39" s="183">
        <v>0</v>
      </c>
      <c r="M39" s="183">
        <v>0</v>
      </c>
      <c r="N39" s="183">
        <v>0</v>
      </c>
      <c r="O39" s="183">
        <v>0</v>
      </c>
      <c r="P39" s="183">
        <v>0</v>
      </c>
      <c r="Q39" s="183">
        <v>0</v>
      </c>
      <c r="R39" s="183">
        <v>0</v>
      </c>
      <c r="S39" s="183">
        <v>0</v>
      </c>
      <c r="T39" s="183">
        <v>0</v>
      </c>
      <c r="U39" s="183">
        <v>0</v>
      </c>
      <c r="V39" s="183">
        <v>0</v>
      </c>
      <c r="W39" s="183">
        <v>0</v>
      </c>
      <c r="X39" s="183">
        <v>0</v>
      </c>
      <c r="Y39" s="183">
        <v>0</v>
      </c>
      <c r="Z39" s="183">
        <v>0</v>
      </c>
      <c r="AA39" s="183">
        <v>0</v>
      </c>
      <c r="AB39" s="179">
        <f t="shared" si="1"/>
        <v>0</v>
      </c>
      <c r="AC39" s="179">
        <f t="shared" si="2"/>
        <v>0</v>
      </c>
    </row>
    <row r="40" spans="1:29" ht="31.5" x14ac:dyDescent="0.25">
      <c r="A40" s="180" t="s">
        <v>441</v>
      </c>
      <c r="B40" s="181" t="s">
        <v>442</v>
      </c>
      <c r="C40" s="179">
        <v>0</v>
      </c>
      <c r="D40" s="179">
        <v>0</v>
      </c>
      <c r="E40" s="182">
        <f t="shared" si="8"/>
        <v>0</v>
      </c>
      <c r="F40" s="179">
        <f t="shared" si="4"/>
        <v>0</v>
      </c>
      <c r="G40" s="183">
        <v>0</v>
      </c>
      <c r="H40" s="183">
        <v>0</v>
      </c>
      <c r="I40" s="183">
        <v>0</v>
      </c>
      <c r="J40" s="183">
        <v>0</v>
      </c>
      <c r="K40" s="183">
        <v>0</v>
      </c>
      <c r="L40" s="183">
        <v>0</v>
      </c>
      <c r="M40" s="183">
        <v>0</v>
      </c>
      <c r="N40" s="183">
        <v>0</v>
      </c>
      <c r="O40" s="183">
        <v>0</v>
      </c>
      <c r="P40" s="183">
        <v>0</v>
      </c>
      <c r="Q40" s="183">
        <v>0</v>
      </c>
      <c r="R40" s="183">
        <v>0</v>
      </c>
      <c r="S40" s="183">
        <v>0</v>
      </c>
      <c r="T40" s="183">
        <v>0</v>
      </c>
      <c r="U40" s="183">
        <v>0</v>
      </c>
      <c r="V40" s="183">
        <v>0</v>
      </c>
      <c r="W40" s="183">
        <v>0</v>
      </c>
      <c r="X40" s="183">
        <v>0</v>
      </c>
      <c r="Y40" s="183">
        <v>0</v>
      </c>
      <c r="Z40" s="183">
        <v>0</v>
      </c>
      <c r="AA40" s="183">
        <v>0</v>
      </c>
      <c r="AB40" s="179">
        <f t="shared" si="1"/>
        <v>0</v>
      </c>
      <c r="AC40" s="179">
        <f t="shared" si="2"/>
        <v>0</v>
      </c>
    </row>
    <row r="41" spans="1:29" x14ac:dyDescent="0.25">
      <c r="A41" s="180" t="s">
        <v>443</v>
      </c>
      <c r="B41" s="181" t="s">
        <v>444</v>
      </c>
      <c r="C41" s="179">
        <v>0</v>
      </c>
      <c r="D41" s="179">
        <v>0</v>
      </c>
      <c r="E41" s="182">
        <f t="shared" si="8"/>
        <v>0</v>
      </c>
      <c r="F41" s="179">
        <f t="shared" si="4"/>
        <v>0</v>
      </c>
      <c r="G41" s="183">
        <v>0</v>
      </c>
      <c r="H41" s="183">
        <v>0</v>
      </c>
      <c r="I41" s="183">
        <v>0</v>
      </c>
      <c r="J41" s="183">
        <v>0</v>
      </c>
      <c r="K41" s="183">
        <v>0</v>
      </c>
      <c r="L41" s="183">
        <v>0</v>
      </c>
      <c r="M41" s="183">
        <v>0</v>
      </c>
      <c r="N41" s="183">
        <v>0</v>
      </c>
      <c r="O41" s="183">
        <v>0</v>
      </c>
      <c r="P41" s="183">
        <v>0</v>
      </c>
      <c r="Q41" s="183">
        <v>0</v>
      </c>
      <c r="R41" s="183">
        <v>0</v>
      </c>
      <c r="S41" s="183">
        <v>0</v>
      </c>
      <c r="T41" s="183">
        <v>0</v>
      </c>
      <c r="U41" s="183">
        <v>0</v>
      </c>
      <c r="V41" s="183">
        <v>0</v>
      </c>
      <c r="W41" s="183">
        <v>0</v>
      </c>
      <c r="X41" s="183">
        <v>0</v>
      </c>
      <c r="Y41" s="183">
        <v>0</v>
      </c>
      <c r="Z41" s="183">
        <v>0</v>
      </c>
      <c r="AA41" s="183">
        <v>0</v>
      </c>
      <c r="AB41" s="179">
        <f t="shared" si="1"/>
        <v>0</v>
      </c>
      <c r="AC41" s="179">
        <f t="shared" si="2"/>
        <v>0</v>
      </c>
    </row>
    <row r="42" spans="1:29" ht="18.75" x14ac:dyDescent="0.25">
      <c r="A42" s="180" t="s">
        <v>445</v>
      </c>
      <c r="B42" s="186" t="s">
        <v>446</v>
      </c>
      <c r="C42" s="179">
        <v>0</v>
      </c>
      <c r="D42" s="179">
        <v>0</v>
      </c>
      <c r="E42" s="182">
        <f t="shared" si="8"/>
        <v>0</v>
      </c>
      <c r="F42" s="179">
        <f t="shared" si="4"/>
        <v>0</v>
      </c>
      <c r="G42" s="183">
        <v>0</v>
      </c>
      <c r="H42" s="183">
        <v>0</v>
      </c>
      <c r="I42" s="183">
        <v>0</v>
      </c>
      <c r="J42" s="183">
        <v>0</v>
      </c>
      <c r="K42" s="183">
        <v>0</v>
      </c>
      <c r="L42" s="183">
        <v>0</v>
      </c>
      <c r="M42" s="183">
        <v>0</v>
      </c>
      <c r="N42" s="183">
        <v>0</v>
      </c>
      <c r="O42" s="183">
        <v>0</v>
      </c>
      <c r="P42" s="183">
        <v>0</v>
      </c>
      <c r="Q42" s="183">
        <v>0</v>
      </c>
      <c r="R42" s="183">
        <v>0</v>
      </c>
      <c r="S42" s="183">
        <v>0</v>
      </c>
      <c r="T42" s="183">
        <v>0</v>
      </c>
      <c r="U42" s="183">
        <v>0</v>
      </c>
      <c r="V42" s="183">
        <v>0</v>
      </c>
      <c r="W42" s="183">
        <v>0</v>
      </c>
      <c r="X42" s="183">
        <v>0</v>
      </c>
      <c r="Y42" s="183">
        <v>0</v>
      </c>
      <c r="Z42" s="183">
        <v>0</v>
      </c>
      <c r="AA42" s="183">
        <v>0</v>
      </c>
      <c r="AB42" s="179">
        <f t="shared" si="1"/>
        <v>0</v>
      </c>
      <c r="AC42" s="179">
        <f t="shared" si="2"/>
        <v>0</v>
      </c>
    </row>
    <row r="43" spans="1:29" s="185" customFormat="1" x14ac:dyDescent="0.25">
      <c r="A43" s="177" t="s">
        <v>24</v>
      </c>
      <c r="B43" s="178" t="s">
        <v>447</v>
      </c>
      <c r="C43" s="179">
        <v>0</v>
      </c>
      <c r="D43" s="179">
        <v>0</v>
      </c>
      <c r="E43" s="182">
        <f t="shared" si="8"/>
        <v>0</v>
      </c>
      <c r="F43" s="179">
        <f t="shared" si="4"/>
        <v>0</v>
      </c>
      <c r="G43" s="179">
        <v>0</v>
      </c>
      <c r="H43" s="179">
        <v>0</v>
      </c>
      <c r="I43" s="179">
        <v>0</v>
      </c>
      <c r="J43" s="179">
        <v>0</v>
      </c>
      <c r="K43" s="179">
        <v>0</v>
      </c>
      <c r="L43" s="179">
        <v>0</v>
      </c>
      <c r="M43" s="179">
        <v>0</v>
      </c>
      <c r="N43" s="179">
        <v>0</v>
      </c>
      <c r="O43" s="179">
        <v>0</v>
      </c>
      <c r="P43" s="179">
        <v>0</v>
      </c>
      <c r="Q43" s="179">
        <v>0</v>
      </c>
      <c r="R43" s="179">
        <v>0</v>
      </c>
      <c r="S43" s="179">
        <v>0</v>
      </c>
      <c r="T43" s="179">
        <v>0</v>
      </c>
      <c r="U43" s="179">
        <v>0</v>
      </c>
      <c r="V43" s="179">
        <v>0</v>
      </c>
      <c r="W43" s="179">
        <v>0</v>
      </c>
      <c r="X43" s="179">
        <v>0</v>
      </c>
      <c r="Y43" s="179">
        <v>0</v>
      </c>
      <c r="Z43" s="179">
        <v>0</v>
      </c>
      <c r="AA43" s="179">
        <v>0</v>
      </c>
      <c r="AB43" s="179">
        <f t="shared" si="1"/>
        <v>0</v>
      </c>
      <c r="AC43" s="179">
        <f t="shared" si="2"/>
        <v>0</v>
      </c>
    </row>
    <row r="44" spans="1:29" x14ac:dyDescent="0.25">
      <c r="A44" s="180" t="s">
        <v>448</v>
      </c>
      <c r="B44" s="181" t="s">
        <v>449</v>
      </c>
      <c r="C44" s="179">
        <v>0</v>
      </c>
      <c r="D44" s="179">
        <v>0</v>
      </c>
      <c r="E44" s="182">
        <f t="shared" si="8"/>
        <v>0</v>
      </c>
      <c r="F44" s="179">
        <f t="shared" si="4"/>
        <v>0</v>
      </c>
      <c r="G44" s="183">
        <v>0</v>
      </c>
      <c r="H44" s="183">
        <v>0</v>
      </c>
      <c r="I44" s="183">
        <v>0</v>
      </c>
      <c r="J44" s="183">
        <v>0</v>
      </c>
      <c r="K44" s="183">
        <v>0</v>
      </c>
      <c r="L44" s="183">
        <v>0</v>
      </c>
      <c r="M44" s="183">
        <v>0</v>
      </c>
      <c r="N44" s="183">
        <v>0</v>
      </c>
      <c r="O44" s="183">
        <v>0</v>
      </c>
      <c r="P44" s="183">
        <v>0</v>
      </c>
      <c r="Q44" s="183">
        <v>0</v>
      </c>
      <c r="R44" s="183">
        <v>0</v>
      </c>
      <c r="S44" s="183">
        <v>0</v>
      </c>
      <c r="T44" s="183">
        <v>0</v>
      </c>
      <c r="U44" s="183">
        <v>0</v>
      </c>
      <c r="V44" s="183">
        <v>0</v>
      </c>
      <c r="W44" s="183">
        <v>0</v>
      </c>
      <c r="X44" s="183">
        <v>0</v>
      </c>
      <c r="Y44" s="183">
        <v>0</v>
      </c>
      <c r="Z44" s="183">
        <v>0</v>
      </c>
      <c r="AA44" s="183">
        <v>0</v>
      </c>
      <c r="AB44" s="179">
        <f t="shared" si="1"/>
        <v>0</v>
      </c>
      <c r="AC44" s="179">
        <f t="shared" si="2"/>
        <v>0</v>
      </c>
    </row>
    <row r="45" spans="1:29" x14ac:dyDescent="0.25">
      <c r="A45" s="180" t="s">
        <v>450</v>
      </c>
      <c r="B45" s="181" t="s">
        <v>436</v>
      </c>
      <c r="C45" s="179">
        <v>0</v>
      </c>
      <c r="D45" s="179">
        <v>0</v>
      </c>
      <c r="E45" s="182">
        <f t="shared" si="8"/>
        <v>0</v>
      </c>
      <c r="F45" s="179">
        <f t="shared" si="4"/>
        <v>0</v>
      </c>
      <c r="G45" s="183">
        <v>0</v>
      </c>
      <c r="H45" s="183">
        <v>0</v>
      </c>
      <c r="I45" s="183">
        <v>0</v>
      </c>
      <c r="J45" s="183">
        <v>0</v>
      </c>
      <c r="K45" s="183">
        <v>0</v>
      </c>
      <c r="L45" s="183">
        <v>0</v>
      </c>
      <c r="M45" s="183">
        <v>0</v>
      </c>
      <c r="N45" s="183">
        <v>0</v>
      </c>
      <c r="O45" s="183">
        <v>0</v>
      </c>
      <c r="P45" s="183">
        <v>0</v>
      </c>
      <c r="Q45" s="183">
        <v>0</v>
      </c>
      <c r="R45" s="183">
        <v>0</v>
      </c>
      <c r="S45" s="183">
        <v>0</v>
      </c>
      <c r="T45" s="183">
        <v>0</v>
      </c>
      <c r="U45" s="183">
        <v>0</v>
      </c>
      <c r="V45" s="183">
        <v>0</v>
      </c>
      <c r="W45" s="183">
        <v>0</v>
      </c>
      <c r="X45" s="183">
        <v>0</v>
      </c>
      <c r="Y45" s="183">
        <v>0</v>
      </c>
      <c r="Z45" s="183">
        <v>0</v>
      </c>
      <c r="AA45" s="183">
        <v>0</v>
      </c>
      <c r="AB45" s="179">
        <f t="shared" si="1"/>
        <v>0</v>
      </c>
      <c r="AC45" s="179">
        <f t="shared" si="2"/>
        <v>0</v>
      </c>
    </row>
    <row r="46" spans="1:29" x14ac:dyDescent="0.25">
      <c r="A46" s="180" t="s">
        <v>451</v>
      </c>
      <c r="B46" s="181" t="s">
        <v>438</v>
      </c>
      <c r="C46" s="179">
        <v>0</v>
      </c>
      <c r="D46" s="179">
        <v>0</v>
      </c>
      <c r="E46" s="182">
        <f t="shared" si="8"/>
        <v>0</v>
      </c>
      <c r="F46" s="179">
        <f t="shared" si="4"/>
        <v>0</v>
      </c>
      <c r="G46" s="183">
        <v>0</v>
      </c>
      <c r="H46" s="183">
        <v>0</v>
      </c>
      <c r="I46" s="183">
        <v>0</v>
      </c>
      <c r="J46" s="183">
        <v>0</v>
      </c>
      <c r="K46" s="183">
        <v>0</v>
      </c>
      <c r="L46" s="183">
        <v>0</v>
      </c>
      <c r="M46" s="183">
        <v>0</v>
      </c>
      <c r="N46" s="183">
        <v>0</v>
      </c>
      <c r="O46" s="183">
        <v>0</v>
      </c>
      <c r="P46" s="183">
        <v>0</v>
      </c>
      <c r="Q46" s="183">
        <v>0</v>
      </c>
      <c r="R46" s="183">
        <v>0</v>
      </c>
      <c r="S46" s="183">
        <v>0</v>
      </c>
      <c r="T46" s="183">
        <v>0</v>
      </c>
      <c r="U46" s="183">
        <v>0</v>
      </c>
      <c r="V46" s="183">
        <v>0</v>
      </c>
      <c r="W46" s="183">
        <v>0</v>
      </c>
      <c r="X46" s="183">
        <v>0</v>
      </c>
      <c r="Y46" s="183">
        <v>0</v>
      </c>
      <c r="Z46" s="183">
        <v>0</v>
      </c>
      <c r="AA46" s="183">
        <v>0</v>
      </c>
      <c r="AB46" s="179">
        <f t="shared" si="1"/>
        <v>0</v>
      </c>
      <c r="AC46" s="179">
        <f t="shared" si="2"/>
        <v>0</v>
      </c>
    </row>
    <row r="47" spans="1:29" ht="31.5" x14ac:dyDescent="0.25">
      <c r="A47" s="180" t="s">
        <v>452</v>
      </c>
      <c r="B47" s="181" t="s">
        <v>440</v>
      </c>
      <c r="C47" s="179">
        <v>0</v>
      </c>
      <c r="D47" s="179">
        <v>0</v>
      </c>
      <c r="E47" s="182">
        <f t="shared" si="8"/>
        <v>0</v>
      </c>
      <c r="F47" s="179">
        <f t="shared" si="4"/>
        <v>0</v>
      </c>
      <c r="G47" s="183">
        <v>0</v>
      </c>
      <c r="H47" s="183">
        <v>0</v>
      </c>
      <c r="I47" s="183">
        <v>0</v>
      </c>
      <c r="J47" s="183">
        <v>0</v>
      </c>
      <c r="K47" s="183">
        <v>0</v>
      </c>
      <c r="L47" s="183">
        <v>0</v>
      </c>
      <c r="M47" s="183">
        <v>0</v>
      </c>
      <c r="N47" s="183">
        <v>0</v>
      </c>
      <c r="O47" s="183">
        <v>0</v>
      </c>
      <c r="P47" s="183">
        <v>0</v>
      </c>
      <c r="Q47" s="183">
        <v>0</v>
      </c>
      <c r="R47" s="183">
        <v>0</v>
      </c>
      <c r="S47" s="183">
        <v>0</v>
      </c>
      <c r="T47" s="183">
        <v>0</v>
      </c>
      <c r="U47" s="183">
        <v>0</v>
      </c>
      <c r="V47" s="183">
        <v>0</v>
      </c>
      <c r="W47" s="183">
        <v>0</v>
      </c>
      <c r="X47" s="183">
        <v>0</v>
      </c>
      <c r="Y47" s="183">
        <v>0</v>
      </c>
      <c r="Z47" s="183">
        <v>0</v>
      </c>
      <c r="AA47" s="183">
        <v>0</v>
      </c>
      <c r="AB47" s="179">
        <f t="shared" si="1"/>
        <v>0</v>
      </c>
      <c r="AC47" s="179">
        <f t="shared" si="2"/>
        <v>0</v>
      </c>
    </row>
    <row r="48" spans="1:29" ht="31.5" x14ac:dyDescent="0.25">
      <c r="A48" s="180" t="s">
        <v>453</v>
      </c>
      <c r="B48" s="181" t="s">
        <v>442</v>
      </c>
      <c r="C48" s="179">
        <v>0</v>
      </c>
      <c r="D48" s="179">
        <v>0</v>
      </c>
      <c r="E48" s="182">
        <f t="shared" si="8"/>
        <v>0</v>
      </c>
      <c r="F48" s="179">
        <f t="shared" si="4"/>
        <v>0</v>
      </c>
      <c r="G48" s="183">
        <v>0</v>
      </c>
      <c r="H48" s="183">
        <v>0</v>
      </c>
      <c r="I48" s="183">
        <v>0</v>
      </c>
      <c r="J48" s="183">
        <v>0</v>
      </c>
      <c r="K48" s="183">
        <v>0</v>
      </c>
      <c r="L48" s="183">
        <v>0</v>
      </c>
      <c r="M48" s="183">
        <v>0</v>
      </c>
      <c r="N48" s="183">
        <v>0</v>
      </c>
      <c r="O48" s="183">
        <v>0</v>
      </c>
      <c r="P48" s="183">
        <v>0</v>
      </c>
      <c r="Q48" s="183">
        <v>0</v>
      </c>
      <c r="R48" s="183">
        <v>0</v>
      </c>
      <c r="S48" s="183">
        <v>0</v>
      </c>
      <c r="T48" s="183">
        <v>0</v>
      </c>
      <c r="U48" s="183">
        <v>0</v>
      </c>
      <c r="V48" s="183">
        <v>0</v>
      </c>
      <c r="W48" s="183">
        <v>0</v>
      </c>
      <c r="X48" s="183">
        <v>0</v>
      </c>
      <c r="Y48" s="183">
        <v>0</v>
      </c>
      <c r="Z48" s="183">
        <v>0</v>
      </c>
      <c r="AA48" s="183">
        <v>0</v>
      </c>
      <c r="AB48" s="179">
        <f t="shared" si="1"/>
        <v>0</v>
      </c>
      <c r="AC48" s="179">
        <f t="shared" si="2"/>
        <v>0</v>
      </c>
    </row>
    <row r="49" spans="1:29" x14ac:dyDescent="0.25">
      <c r="A49" s="180" t="s">
        <v>454</v>
      </c>
      <c r="B49" s="181" t="s">
        <v>444</v>
      </c>
      <c r="C49" s="179">
        <v>0</v>
      </c>
      <c r="D49" s="179">
        <v>0</v>
      </c>
      <c r="E49" s="182">
        <f t="shared" si="8"/>
        <v>0</v>
      </c>
      <c r="F49" s="179">
        <f t="shared" si="4"/>
        <v>0</v>
      </c>
      <c r="G49" s="183">
        <v>0</v>
      </c>
      <c r="H49" s="183">
        <v>0</v>
      </c>
      <c r="I49" s="183">
        <v>0</v>
      </c>
      <c r="J49" s="183">
        <v>0</v>
      </c>
      <c r="K49" s="183">
        <v>0</v>
      </c>
      <c r="L49" s="183">
        <v>0</v>
      </c>
      <c r="M49" s="183">
        <v>0</v>
      </c>
      <c r="N49" s="183">
        <v>0</v>
      </c>
      <c r="O49" s="183">
        <v>0</v>
      </c>
      <c r="P49" s="183">
        <v>0</v>
      </c>
      <c r="Q49" s="183">
        <v>0</v>
      </c>
      <c r="R49" s="183">
        <v>0</v>
      </c>
      <c r="S49" s="183">
        <v>0</v>
      </c>
      <c r="T49" s="183">
        <v>0</v>
      </c>
      <c r="U49" s="183">
        <v>0</v>
      </c>
      <c r="V49" s="183">
        <v>0</v>
      </c>
      <c r="W49" s="183">
        <v>0</v>
      </c>
      <c r="X49" s="183">
        <v>0</v>
      </c>
      <c r="Y49" s="183">
        <v>0</v>
      </c>
      <c r="Z49" s="183">
        <v>0</v>
      </c>
      <c r="AA49" s="183">
        <v>0</v>
      </c>
      <c r="AB49" s="179">
        <f t="shared" si="1"/>
        <v>0</v>
      </c>
      <c r="AC49" s="179">
        <f t="shared" si="2"/>
        <v>0</v>
      </c>
    </row>
    <row r="50" spans="1:29" ht="18.75" x14ac:dyDescent="0.25">
      <c r="A50" s="180" t="s">
        <v>455</v>
      </c>
      <c r="B50" s="186" t="s">
        <v>446</v>
      </c>
      <c r="C50" s="179">
        <v>3</v>
      </c>
      <c r="D50" s="179">
        <v>0</v>
      </c>
      <c r="E50" s="182">
        <f t="shared" si="8"/>
        <v>3</v>
      </c>
      <c r="F50" s="179">
        <f t="shared" si="4"/>
        <v>3</v>
      </c>
      <c r="G50" s="183">
        <v>0</v>
      </c>
      <c r="H50" s="183">
        <v>0</v>
      </c>
      <c r="I50" s="183">
        <v>0</v>
      </c>
      <c r="J50" s="183">
        <v>0</v>
      </c>
      <c r="K50" s="183">
        <v>0</v>
      </c>
      <c r="L50" s="183">
        <v>3</v>
      </c>
      <c r="M50" s="183">
        <v>0</v>
      </c>
      <c r="N50" s="183">
        <v>3</v>
      </c>
      <c r="O50" s="183">
        <v>0</v>
      </c>
      <c r="P50" s="183">
        <v>0</v>
      </c>
      <c r="Q50" s="183">
        <v>0</v>
      </c>
      <c r="R50" s="183">
        <f>R42</f>
        <v>0</v>
      </c>
      <c r="S50" s="183">
        <v>0</v>
      </c>
      <c r="T50" s="183">
        <v>0</v>
      </c>
      <c r="U50" s="183">
        <v>0</v>
      </c>
      <c r="V50" s="183">
        <f>V42</f>
        <v>0</v>
      </c>
      <c r="W50" s="183">
        <v>0</v>
      </c>
      <c r="X50" s="183">
        <v>0</v>
      </c>
      <c r="Y50" s="183">
        <v>0</v>
      </c>
      <c r="Z50" s="183">
        <v>0</v>
      </c>
      <c r="AA50" s="183">
        <v>0</v>
      </c>
      <c r="AB50" s="179">
        <f t="shared" si="1"/>
        <v>3</v>
      </c>
      <c r="AC50" s="179">
        <f t="shared" si="2"/>
        <v>3</v>
      </c>
    </row>
    <row r="51" spans="1:29" s="185" customFormat="1" ht="35.25" customHeight="1" x14ac:dyDescent="0.25">
      <c r="A51" s="177" t="s">
        <v>27</v>
      </c>
      <c r="B51" s="178" t="s">
        <v>456</v>
      </c>
      <c r="C51" s="179">
        <v>0</v>
      </c>
      <c r="D51" s="179">
        <v>0</v>
      </c>
      <c r="E51" s="182">
        <f t="shared" si="8"/>
        <v>0</v>
      </c>
      <c r="F51" s="179">
        <f t="shared" si="4"/>
        <v>0</v>
      </c>
      <c r="G51" s="179">
        <v>0</v>
      </c>
      <c r="H51" s="179">
        <v>0</v>
      </c>
      <c r="I51" s="179">
        <v>0</v>
      </c>
      <c r="J51" s="179">
        <v>0</v>
      </c>
      <c r="K51" s="179">
        <v>0</v>
      </c>
      <c r="L51" s="179">
        <v>0</v>
      </c>
      <c r="M51" s="179">
        <v>0</v>
      </c>
      <c r="N51" s="179">
        <v>0</v>
      </c>
      <c r="O51" s="179">
        <v>0</v>
      </c>
      <c r="P51" s="179">
        <v>0</v>
      </c>
      <c r="Q51" s="179">
        <v>0</v>
      </c>
      <c r="R51" s="179">
        <v>0</v>
      </c>
      <c r="S51" s="179">
        <v>0</v>
      </c>
      <c r="T51" s="179">
        <v>0</v>
      </c>
      <c r="U51" s="179">
        <v>0</v>
      </c>
      <c r="V51" s="179">
        <v>0</v>
      </c>
      <c r="W51" s="179">
        <v>0</v>
      </c>
      <c r="X51" s="179">
        <v>0</v>
      </c>
      <c r="Y51" s="179">
        <v>0</v>
      </c>
      <c r="Z51" s="179">
        <v>0</v>
      </c>
      <c r="AA51" s="179">
        <v>0</v>
      </c>
      <c r="AB51" s="179">
        <f t="shared" si="1"/>
        <v>0</v>
      </c>
      <c r="AC51" s="179">
        <f t="shared" si="2"/>
        <v>0</v>
      </c>
    </row>
    <row r="52" spans="1:29" x14ac:dyDescent="0.25">
      <c r="A52" s="180" t="s">
        <v>457</v>
      </c>
      <c r="B52" s="181" t="s">
        <v>458</v>
      </c>
      <c r="C52" s="179">
        <f>C30</f>
        <v>21.291866200000001</v>
      </c>
      <c r="D52" s="179">
        <v>0</v>
      </c>
      <c r="E52" s="182">
        <f t="shared" si="8"/>
        <v>21.291866200000001</v>
      </c>
      <c r="F52" s="179">
        <f t="shared" si="4"/>
        <v>21.291866200000001</v>
      </c>
      <c r="G52" s="183">
        <v>0</v>
      </c>
      <c r="H52" s="183">
        <v>0</v>
      </c>
      <c r="I52" s="183">
        <v>0</v>
      </c>
      <c r="J52" s="183">
        <v>0</v>
      </c>
      <c r="K52" s="183">
        <v>0</v>
      </c>
      <c r="L52" s="183">
        <v>21.291866200000001</v>
      </c>
      <c r="M52" s="183">
        <v>0</v>
      </c>
      <c r="N52" s="183">
        <v>21.225000000000001</v>
      </c>
      <c r="O52" s="183">
        <v>0</v>
      </c>
      <c r="P52" s="183">
        <v>0</v>
      </c>
      <c r="Q52" s="183">
        <v>0</v>
      </c>
      <c r="R52" s="183">
        <f>R30</f>
        <v>0</v>
      </c>
      <c r="S52" s="183">
        <v>0</v>
      </c>
      <c r="T52" s="183">
        <v>0</v>
      </c>
      <c r="U52" s="183">
        <v>0</v>
      </c>
      <c r="V52" s="183">
        <f>V30</f>
        <v>0</v>
      </c>
      <c r="W52" s="183">
        <v>0</v>
      </c>
      <c r="X52" s="183">
        <v>0</v>
      </c>
      <c r="Y52" s="183">
        <v>0</v>
      </c>
      <c r="Z52" s="183">
        <v>0</v>
      </c>
      <c r="AA52" s="183">
        <v>0</v>
      </c>
      <c r="AB52" s="179">
        <f t="shared" si="1"/>
        <v>21.291866200000001</v>
      </c>
      <c r="AC52" s="179">
        <f t="shared" si="2"/>
        <v>21.225000000000001</v>
      </c>
    </row>
    <row r="53" spans="1:29" x14ac:dyDescent="0.25">
      <c r="A53" s="180" t="s">
        <v>459</v>
      </c>
      <c r="B53" s="181" t="s">
        <v>460</v>
      </c>
      <c r="C53" s="179">
        <v>0</v>
      </c>
      <c r="D53" s="179">
        <v>0</v>
      </c>
      <c r="E53" s="182">
        <f t="shared" si="8"/>
        <v>0</v>
      </c>
      <c r="F53" s="179">
        <f t="shared" si="4"/>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79">
        <f t="shared" si="1"/>
        <v>0</v>
      </c>
      <c r="AC53" s="179">
        <f t="shared" si="2"/>
        <v>0</v>
      </c>
    </row>
    <row r="54" spans="1:29" x14ac:dyDescent="0.25">
      <c r="A54" s="180" t="s">
        <v>461</v>
      </c>
      <c r="B54" s="186" t="s">
        <v>462</v>
      </c>
      <c r="C54" s="179">
        <v>0</v>
      </c>
      <c r="D54" s="179">
        <v>0</v>
      </c>
      <c r="E54" s="182">
        <f t="shared" si="8"/>
        <v>0</v>
      </c>
      <c r="F54" s="179">
        <f t="shared" si="4"/>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79">
        <f t="shared" si="1"/>
        <v>0</v>
      </c>
      <c r="AC54" s="179">
        <f t="shared" si="2"/>
        <v>0</v>
      </c>
    </row>
    <row r="55" spans="1:29" x14ac:dyDescent="0.25">
      <c r="A55" s="180" t="s">
        <v>463</v>
      </c>
      <c r="B55" s="186" t="s">
        <v>464</v>
      </c>
      <c r="C55" s="179">
        <v>0</v>
      </c>
      <c r="D55" s="179">
        <v>0</v>
      </c>
      <c r="E55" s="182">
        <f t="shared" si="8"/>
        <v>0</v>
      </c>
      <c r="F55" s="179">
        <f t="shared" si="4"/>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79">
        <f t="shared" si="1"/>
        <v>0</v>
      </c>
      <c r="AC55" s="179">
        <f t="shared" si="2"/>
        <v>0</v>
      </c>
    </row>
    <row r="56" spans="1:29" x14ac:dyDescent="0.25">
      <c r="A56" s="180" t="s">
        <v>465</v>
      </c>
      <c r="B56" s="186" t="s">
        <v>466</v>
      </c>
      <c r="C56" s="179">
        <v>0</v>
      </c>
      <c r="D56" s="179">
        <v>0</v>
      </c>
      <c r="E56" s="182">
        <f t="shared" si="8"/>
        <v>0</v>
      </c>
      <c r="F56" s="179">
        <f t="shared" si="4"/>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79">
        <f t="shared" si="1"/>
        <v>0</v>
      </c>
      <c r="AC56" s="179">
        <f t="shared" si="2"/>
        <v>0</v>
      </c>
    </row>
    <row r="57" spans="1:29" ht="18.75" x14ac:dyDescent="0.25">
      <c r="A57" s="180" t="s">
        <v>467</v>
      </c>
      <c r="B57" s="186" t="s">
        <v>446</v>
      </c>
      <c r="C57" s="179">
        <f>C50</f>
        <v>3</v>
      </c>
      <c r="D57" s="179">
        <f>D50</f>
        <v>0</v>
      </c>
      <c r="E57" s="182">
        <f t="shared" si="8"/>
        <v>3</v>
      </c>
      <c r="F57" s="179">
        <f t="shared" si="4"/>
        <v>3</v>
      </c>
      <c r="G57" s="183">
        <v>0</v>
      </c>
      <c r="H57" s="183">
        <f t="shared" ref="H57:Z57" si="9">H50</f>
        <v>0</v>
      </c>
      <c r="I57" s="183">
        <f t="shared" si="9"/>
        <v>0</v>
      </c>
      <c r="J57" s="183">
        <f>J50</f>
        <v>0</v>
      </c>
      <c r="K57" s="183">
        <f t="shared" si="9"/>
        <v>0</v>
      </c>
      <c r="L57" s="183">
        <v>3</v>
      </c>
      <c r="M57" s="183">
        <v>0</v>
      </c>
      <c r="N57" s="183">
        <f>N50</f>
        <v>3</v>
      </c>
      <c r="O57" s="183">
        <v>0</v>
      </c>
      <c r="P57" s="183">
        <f t="shared" si="9"/>
        <v>0</v>
      </c>
      <c r="Q57" s="183">
        <f t="shared" si="9"/>
        <v>0</v>
      </c>
      <c r="R57" s="183">
        <f>R50</f>
        <v>0</v>
      </c>
      <c r="S57" s="183">
        <f t="shared" si="9"/>
        <v>0</v>
      </c>
      <c r="T57" s="183">
        <f t="shared" si="9"/>
        <v>0</v>
      </c>
      <c r="U57" s="183">
        <f t="shared" si="9"/>
        <v>0</v>
      </c>
      <c r="V57" s="183">
        <f>V50</f>
        <v>0</v>
      </c>
      <c r="W57" s="183">
        <f t="shared" si="9"/>
        <v>0</v>
      </c>
      <c r="X57" s="183">
        <f t="shared" si="9"/>
        <v>0</v>
      </c>
      <c r="Y57" s="183">
        <f t="shared" si="9"/>
        <v>0</v>
      </c>
      <c r="Z57" s="183">
        <f t="shared" si="9"/>
        <v>0</v>
      </c>
      <c r="AA57" s="183">
        <f>AA50</f>
        <v>0</v>
      </c>
      <c r="AB57" s="179">
        <f t="shared" si="1"/>
        <v>3</v>
      </c>
      <c r="AC57" s="179">
        <f t="shared" si="2"/>
        <v>3</v>
      </c>
    </row>
    <row r="58" spans="1:29" s="185" customFormat="1" ht="36.75" customHeight="1" x14ac:dyDescent="0.25">
      <c r="A58" s="177" t="s">
        <v>30</v>
      </c>
      <c r="B58" s="187" t="s">
        <v>468</v>
      </c>
      <c r="C58" s="179">
        <v>0</v>
      </c>
      <c r="D58" s="179">
        <v>0</v>
      </c>
      <c r="E58" s="182">
        <f t="shared" si="8"/>
        <v>0</v>
      </c>
      <c r="F58" s="179">
        <f t="shared" si="4"/>
        <v>0</v>
      </c>
      <c r="G58" s="179">
        <v>0</v>
      </c>
      <c r="H58" s="179">
        <v>0</v>
      </c>
      <c r="I58" s="179">
        <v>0</v>
      </c>
      <c r="J58" s="179">
        <v>0</v>
      </c>
      <c r="K58" s="179">
        <v>0</v>
      </c>
      <c r="L58" s="179">
        <v>0</v>
      </c>
      <c r="M58" s="179">
        <v>0</v>
      </c>
      <c r="N58" s="179">
        <v>0</v>
      </c>
      <c r="O58" s="179">
        <v>0</v>
      </c>
      <c r="P58" s="179">
        <v>0</v>
      </c>
      <c r="Q58" s="179">
        <v>0</v>
      </c>
      <c r="R58" s="179">
        <v>0</v>
      </c>
      <c r="S58" s="179">
        <v>0</v>
      </c>
      <c r="T58" s="179">
        <v>0</v>
      </c>
      <c r="U58" s="179">
        <v>0</v>
      </c>
      <c r="V58" s="179">
        <v>0</v>
      </c>
      <c r="W58" s="179">
        <v>0</v>
      </c>
      <c r="X58" s="179">
        <v>0</v>
      </c>
      <c r="Y58" s="179">
        <v>0</v>
      </c>
      <c r="Z58" s="179">
        <v>0</v>
      </c>
      <c r="AA58" s="179">
        <v>0</v>
      </c>
      <c r="AB58" s="179">
        <f t="shared" si="1"/>
        <v>0</v>
      </c>
      <c r="AC58" s="179">
        <f t="shared" si="2"/>
        <v>0</v>
      </c>
    </row>
    <row r="59" spans="1:29" s="185" customFormat="1" x14ac:dyDescent="0.25">
      <c r="A59" s="177" t="s">
        <v>33</v>
      </c>
      <c r="B59" s="178" t="s">
        <v>469</v>
      </c>
      <c r="C59" s="179">
        <v>0</v>
      </c>
      <c r="D59" s="179">
        <v>0</v>
      </c>
      <c r="E59" s="182">
        <f t="shared" si="8"/>
        <v>0</v>
      </c>
      <c r="F59" s="179">
        <f t="shared" si="4"/>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f t="shared" si="1"/>
        <v>0</v>
      </c>
      <c r="AC59" s="179">
        <f t="shared" si="2"/>
        <v>0</v>
      </c>
    </row>
    <row r="60" spans="1:29" x14ac:dyDescent="0.25">
      <c r="A60" s="180" t="s">
        <v>470</v>
      </c>
      <c r="B60" s="188" t="s">
        <v>449</v>
      </c>
      <c r="C60" s="179">
        <v>0</v>
      </c>
      <c r="D60" s="179">
        <v>0</v>
      </c>
      <c r="E60" s="182">
        <f t="shared" si="8"/>
        <v>0</v>
      </c>
      <c r="F60" s="179">
        <f t="shared" si="4"/>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179">
        <f t="shared" si="1"/>
        <v>0</v>
      </c>
      <c r="AC60" s="179">
        <f t="shared" si="2"/>
        <v>0</v>
      </c>
    </row>
    <row r="61" spans="1:29" x14ac:dyDescent="0.25">
      <c r="A61" s="180" t="s">
        <v>471</v>
      </c>
      <c r="B61" s="188" t="s">
        <v>436</v>
      </c>
      <c r="C61" s="179">
        <v>0</v>
      </c>
      <c r="D61" s="179">
        <v>0</v>
      </c>
      <c r="E61" s="182">
        <f t="shared" si="8"/>
        <v>0</v>
      </c>
      <c r="F61" s="179">
        <f t="shared" si="4"/>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179">
        <f t="shared" si="1"/>
        <v>0</v>
      </c>
      <c r="AC61" s="179">
        <f t="shared" si="2"/>
        <v>0</v>
      </c>
    </row>
    <row r="62" spans="1:29" x14ac:dyDescent="0.25">
      <c r="A62" s="180" t="s">
        <v>472</v>
      </c>
      <c r="B62" s="188" t="s">
        <v>438</v>
      </c>
      <c r="C62" s="179">
        <v>0</v>
      </c>
      <c r="D62" s="179">
        <v>0</v>
      </c>
      <c r="E62" s="182">
        <f t="shared" si="8"/>
        <v>0</v>
      </c>
      <c r="F62" s="179">
        <f t="shared" si="4"/>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179">
        <f t="shared" si="1"/>
        <v>0</v>
      </c>
      <c r="AC62" s="179">
        <f t="shared" si="2"/>
        <v>0</v>
      </c>
    </row>
    <row r="63" spans="1:29" x14ac:dyDescent="0.25">
      <c r="A63" s="180" t="s">
        <v>473</v>
      </c>
      <c r="B63" s="188" t="s">
        <v>474</v>
      </c>
      <c r="C63" s="179">
        <v>0</v>
      </c>
      <c r="D63" s="179">
        <v>0</v>
      </c>
      <c r="E63" s="182">
        <f t="shared" si="8"/>
        <v>0</v>
      </c>
      <c r="F63" s="179">
        <f t="shared" si="4"/>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179">
        <f t="shared" si="1"/>
        <v>0</v>
      </c>
      <c r="AC63" s="179">
        <f t="shared" si="2"/>
        <v>0</v>
      </c>
    </row>
    <row r="64" spans="1:29" ht="18.75" x14ac:dyDescent="0.25">
      <c r="A64" s="180" t="s">
        <v>475</v>
      </c>
      <c r="B64" s="186" t="s">
        <v>476</v>
      </c>
      <c r="C64" s="179">
        <v>0</v>
      </c>
      <c r="D64" s="179">
        <v>0</v>
      </c>
      <c r="E64" s="182">
        <f t="shared" si="8"/>
        <v>0</v>
      </c>
      <c r="F64" s="179">
        <f t="shared" si="4"/>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179">
        <f t="shared" si="1"/>
        <v>0</v>
      </c>
      <c r="AC64" s="179">
        <f t="shared" si="2"/>
        <v>0</v>
      </c>
    </row>
    <row r="65" spans="1:28" x14ac:dyDescent="0.25">
      <c r="A65" s="189"/>
      <c r="B65" s="190"/>
      <c r="C65" s="190"/>
      <c r="D65" s="190"/>
      <c r="E65" s="190"/>
      <c r="F65" s="190"/>
      <c r="G65" s="190"/>
    </row>
    <row r="66" spans="1:28" ht="54" customHeight="1" x14ac:dyDescent="0.25">
      <c r="B66" s="324"/>
      <c r="C66" s="324"/>
      <c r="D66" s="324"/>
      <c r="E66" s="324"/>
      <c r="F66" s="324"/>
      <c r="G66" s="155"/>
      <c r="H66" s="191"/>
      <c r="I66" s="191"/>
      <c r="J66" s="191"/>
      <c r="K66" s="191"/>
      <c r="L66" s="191"/>
      <c r="M66" s="191"/>
      <c r="N66" s="191"/>
      <c r="O66" s="191"/>
      <c r="P66" s="191"/>
      <c r="Q66" s="191"/>
      <c r="R66" s="191"/>
      <c r="S66" s="191"/>
      <c r="T66" s="191"/>
      <c r="U66" s="191"/>
      <c r="V66" s="191"/>
      <c r="W66" s="191"/>
      <c r="X66" s="191"/>
      <c r="Y66" s="191"/>
      <c r="Z66" s="191"/>
      <c r="AA66" s="191"/>
      <c r="AB66" s="191"/>
    </row>
    <row r="68" spans="1:28" ht="50.25" customHeight="1" x14ac:dyDescent="0.25">
      <c r="B68" s="324"/>
      <c r="C68" s="324"/>
      <c r="D68" s="324"/>
      <c r="E68" s="324"/>
      <c r="F68" s="324"/>
      <c r="G68" s="155"/>
    </row>
    <row r="70" spans="1:28" ht="36.75" customHeight="1" x14ac:dyDescent="0.25">
      <c r="B70" s="324"/>
      <c r="C70" s="324"/>
      <c r="D70" s="324"/>
      <c r="E70" s="324"/>
      <c r="F70" s="324"/>
      <c r="G70" s="155"/>
    </row>
    <row r="72" spans="1:28" ht="51" customHeight="1" x14ac:dyDescent="0.25">
      <c r="B72" s="324"/>
      <c r="C72" s="324"/>
      <c r="D72" s="324"/>
      <c r="E72" s="324"/>
      <c r="F72" s="324"/>
      <c r="G72" s="155"/>
    </row>
    <row r="73" spans="1:28" ht="32.25" customHeight="1" x14ac:dyDescent="0.25">
      <c r="B73" s="324"/>
      <c r="C73" s="324"/>
      <c r="D73" s="324"/>
      <c r="E73" s="324"/>
      <c r="F73" s="324"/>
      <c r="G73" s="155"/>
    </row>
    <row r="74" spans="1:28" ht="51.75" customHeight="1" x14ac:dyDescent="0.25">
      <c r="B74" s="324"/>
      <c r="C74" s="324"/>
      <c r="D74" s="324"/>
      <c r="E74" s="324"/>
      <c r="F74" s="324"/>
      <c r="G74" s="155"/>
    </row>
    <row r="75" spans="1:28" ht="21.75" customHeight="1" x14ac:dyDescent="0.25">
      <c r="B75" s="325"/>
      <c r="C75" s="325"/>
      <c r="D75" s="325"/>
      <c r="E75" s="325"/>
      <c r="F75" s="325"/>
      <c r="G75" s="192"/>
    </row>
    <row r="76" spans="1:28" ht="23.25" customHeight="1" x14ac:dyDescent="0.25"/>
    <row r="77" spans="1:28" ht="18.75" customHeight="1" x14ac:dyDescent="0.25">
      <c r="B77" s="326"/>
      <c r="C77" s="326"/>
      <c r="D77" s="326"/>
      <c r="E77" s="326"/>
      <c r="F77" s="326"/>
      <c r="G77" s="190"/>
    </row>
  </sheetData>
  <mergeCells count="39">
    <mergeCell ref="B74:F74"/>
    <mergeCell ref="B75:F75"/>
    <mergeCell ref="B77:F77"/>
    <mergeCell ref="B66:F66"/>
    <mergeCell ref="B68:F68"/>
    <mergeCell ref="B70:F70"/>
    <mergeCell ref="B72:F72"/>
    <mergeCell ref="B73:F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30 G30:I30 O30:AA30 K30:M30">
    <cfRule type="cellIs" dxfId="29" priority="63" operator="greaterThan">
      <formula>0</formula>
    </cfRule>
  </conditionalFormatting>
  <conditionalFormatting sqref="C31">
    <cfRule type="cellIs" dxfId="28" priority="62" operator="greaterThan">
      <formula>0</formula>
    </cfRule>
  </conditionalFormatting>
  <conditionalFormatting sqref="C31">
    <cfRule type="cellIs" dxfId="27" priority="61" operator="greaterThan">
      <formula>0</formula>
    </cfRule>
  </conditionalFormatting>
  <conditionalFormatting sqref="C31">
    <cfRule type="cellIs" dxfId="26" priority="60" operator="greaterThan">
      <formula>0</formula>
    </cfRule>
  </conditionalFormatting>
  <conditionalFormatting sqref="M25:M29 AB24:AB64 C24:C64 M31:M64 G24:I24 R50:R57 V50:V57 G30:I30 H25:I29 O30:AA30 O57:AA57 O24:AA24 K25:K29 K30:M30 K24:M24 H31:I64 K31:K64 K57:M57">
    <cfRule type="cellIs" dxfId="25" priority="59" operator="notEqual">
      <formula>0</formula>
    </cfRule>
  </conditionalFormatting>
  <conditionalFormatting sqref="H31:I64 H25:I29 O25:AA29 O31:AA64 K25:M29 K31:M64">
    <cfRule type="cellIs" dxfId="24" priority="50" operator="notEqual">
      <formula>0</formula>
    </cfRule>
  </conditionalFormatting>
  <conditionalFormatting sqref="G25:G29 G31:G64">
    <cfRule type="cellIs" dxfId="23" priority="27" operator="notEqual">
      <formula>0</formula>
    </cfRule>
  </conditionalFormatting>
  <conditionalFormatting sqref="L25:L29 L31:L64">
    <cfRule type="cellIs" dxfId="22" priority="25" operator="notEqual">
      <formula>0</formula>
    </cfRule>
  </conditionalFormatting>
  <conditionalFormatting sqref="AC24:AC64">
    <cfRule type="cellIs" dxfId="21" priority="22" operator="notEqual">
      <formula>0</formula>
    </cfRule>
  </conditionalFormatting>
  <conditionalFormatting sqref="L52">
    <cfRule type="cellIs" dxfId="20" priority="21" operator="notEqual">
      <formula>0</formula>
    </cfRule>
  </conditionalFormatting>
  <conditionalFormatting sqref="P52">
    <cfRule type="cellIs" dxfId="19" priority="20" operator="notEqual">
      <formula>0</formula>
    </cfRule>
  </conditionalFormatting>
  <conditionalFormatting sqref="T52">
    <cfRule type="cellIs" dxfId="18" priority="19" operator="notEqual">
      <formula>0</formula>
    </cfRule>
  </conditionalFormatting>
  <conditionalFormatting sqref="X52">
    <cfRule type="cellIs" dxfId="17" priority="18" operator="notEqual">
      <formula>0</formula>
    </cfRule>
  </conditionalFormatting>
  <conditionalFormatting sqref="E24:E64">
    <cfRule type="cellIs" dxfId="16" priority="17" operator="notEqual">
      <formula>0</formula>
    </cfRule>
  </conditionalFormatting>
  <conditionalFormatting sqref="N30">
    <cfRule type="cellIs" dxfId="15" priority="16" operator="greaterThan">
      <formula>0</formula>
    </cfRule>
  </conditionalFormatting>
  <conditionalFormatting sqref="N30 N57 N24">
    <cfRule type="cellIs" dxfId="14" priority="15" operator="notEqual">
      <formula>0</formula>
    </cfRule>
  </conditionalFormatting>
  <conditionalFormatting sqref="N25:N29 N31:N64">
    <cfRule type="cellIs" dxfId="13" priority="14" operator="notEqual">
      <formula>0</formula>
    </cfRule>
  </conditionalFormatting>
  <conditionalFormatting sqref="J30">
    <cfRule type="cellIs" dxfId="12" priority="13" operator="greaterThan">
      <formula>0</formula>
    </cfRule>
  </conditionalFormatting>
  <conditionalFormatting sqref="J30 J57 J24">
    <cfRule type="cellIs" dxfId="11" priority="12" operator="notEqual">
      <formula>0</formula>
    </cfRule>
  </conditionalFormatting>
  <conditionalFormatting sqref="J25:J29 J31:J64">
    <cfRule type="cellIs" dxfId="10" priority="11" operator="notEqual">
      <formula>0</formula>
    </cfRule>
  </conditionalFormatting>
  <conditionalFormatting sqref="D30">
    <cfRule type="cellIs" dxfId="9" priority="10" operator="greaterThan">
      <formula>0</formula>
    </cfRule>
  </conditionalFormatting>
  <conditionalFormatting sqref="D30 D57 D24">
    <cfRule type="cellIs" dxfId="8" priority="9" operator="notEqual">
      <formula>0</formula>
    </cfRule>
  </conditionalFormatting>
  <conditionalFormatting sqref="D25:D29 D31:D64">
    <cfRule type="cellIs" dxfId="7" priority="8" operator="notEqual">
      <formula>0</formula>
    </cfRule>
  </conditionalFormatting>
  <conditionalFormatting sqref="M27">
    <cfRule type="cellIs" dxfId="6" priority="7" operator="notEqual">
      <formula>0</formula>
    </cfRule>
  </conditionalFormatting>
  <conditionalFormatting sqref="F30">
    <cfRule type="cellIs" dxfId="5" priority="6" operator="greaterThan">
      <formula>0</formula>
    </cfRule>
  </conditionalFormatting>
  <conditionalFormatting sqref="F30">
    <cfRule type="cellIs" dxfId="4" priority="5" operator="notEqual">
      <formula>0</formula>
    </cfRule>
  </conditionalFormatting>
  <conditionalFormatting sqref="F24:F29 F31:F64">
    <cfRule type="cellIs" dxfId="3" priority="4" operator="notEqual">
      <formula>0</formula>
    </cfRule>
  </conditionalFormatting>
  <conditionalFormatting sqref="M33">
    <cfRule type="cellIs" dxfId="2" priority="3" operator="notEqual">
      <formula>0</formula>
    </cfRule>
  </conditionalFormatting>
  <conditionalFormatting sqref="M50:M57">
    <cfRule type="cellIs" dxfId="1" priority="2" operator="notEqual">
      <formula>0</formula>
    </cfRule>
  </conditionalFormatting>
  <conditionalFormatting sqref="M52">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1" zoomScale="90" workbookViewId="0">
      <selection activeCell="L27" sqref="L27"/>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36.28515625" style="60" customWidth="1"/>
    <col min="15" max="15" width="10.710937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15.5703125" style="60" customWidth="1"/>
    <col min="24" max="24" width="10.7109375" style="60" customWidth="1"/>
    <col min="25" max="25" width="18.42578125" style="60" customWidth="1"/>
    <col min="26" max="26" width="8.42578125" style="60" customWidth="1"/>
    <col min="27" max="28" width="10.7109375" style="60" customWidth="1"/>
    <col min="29" max="29" width="20.14062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248" t="str">
        <f>'1. паспорт местоположение'!A5:C5</f>
        <v>Год раскрытия информации: 2025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5"/>
    </row>
    <row r="7" spans="1:48" ht="18.75" x14ac:dyDescent="0.25">
      <c r="A7" s="249" t="s">
        <v>4</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x14ac:dyDescent="0.25">
      <c r="A9" s="258" t="str">
        <f>'1. паспорт местоположение'!A9:C9</f>
        <v>Акционерное общество "Россети Янтарь" ДЗО  ПАО "Россети"</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1" t="s">
        <v>6</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x14ac:dyDescent="0.25">
      <c r="A12" s="258" t="str">
        <f>'1. паспорт местоположение'!A12:C12</f>
        <v>O_22-0924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1" t="s">
        <v>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48.75" customHeight="1" x14ac:dyDescent="0.25">
      <c r="A15" s="260"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1" t="s">
        <v>10</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x14ac:dyDescent="0.25">
      <c r="A21" s="327" t="s">
        <v>477</v>
      </c>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ht="58.5" customHeight="1" x14ac:dyDescent="0.25">
      <c r="A22" s="328" t="s">
        <v>478</v>
      </c>
      <c r="B22" s="331" t="s">
        <v>479</v>
      </c>
      <c r="C22" s="328" t="s">
        <v>480</v>
      </c>
      <c r="D22" s="328" t="s">
        <v>481</v>
      </c>
      <c r="E22" s="334" t="s">
        <v>482</v>
      </c>
      <c r="F22" s="335"/>
      <c r="G22" s="335"/>
      <c r="H22" s="335"/>
      <c r="I22" s="335"/>
      <c r="J22" s="335"/>
      <c r="K22" s="335"/>
      <c r="L22" s="336"/>
      <c r="M22" s="328" t="s">
        <v>483</v>
      </c>
      <c r="N22" s="328" t="s">
        <v>484</v>
      </c>
      <c r="O22" s="328" t="s">
        <v>485</v>
      </c>
      <c r="P22" s="337" t="s">
        <v>486</v>
      </c>
      <c r="Q22" s="337" t="s">
        <v>487</v>
      </c>
      <c r="R22" s="337" t="s">
        <v>488</v>
      </c>
      <c r="S22" s="337" t="s">
        <v>489</v>
      </c>
      <c r="T22" s="337"/>
      <c r="U22" s="338" t="s">
        <v>490</v>
      </c>
      <c r="V22" s="338" t="s">
        <v>491</v>
      </c>
      <c r="W22" s="337" t="s">
        <v>492</v>
      </c>
      <c r="X22" s="337" t="s">
        <v>493</v>
      </c>
      <c r="Y22" s="337" t="s">
        <v>494</v>
      </c>
      <c r="Z22" s="339" t="s">
        <v>495</v>
      </c>
      <c r="AA22" s="337" t="s">
        <v>496</v>
      </c>
      <c r="AB22" s="337" t="s">
        <v>497</v>
      </c>
      <c r="AC22" s="337" t="s">
        <v>498</v>
      </c>
      <c r="AD22" s="337" t="s">
        <v>499</v>
      </c>
      <c r="AE22" s="337" t="s">
        <v>500</v>
      </c>
      <c r="AF22" s="337" t="s">
        <v>501</v>
      </c>
      <c r="AG22" s="337"/>
      <c r="AH22" s="337"/>
      <c r="AI22" s="337"/>
      <c r="AJ22" s="337"/>
      <c r="AK22" s="337"/>
      <c r="AL22" s="337" t="s">
        <v>502</v>
      </c>
      <c r="AM22" s="337"/>
      <c r="AN22" s="337"/>
      <c r="AO22" s="337"/>
      <c r="AP22" s="337" t="s">
        <v>503</v>
      </c>
      <c r="AQ22" s="337"/>
      <c r="AR22" s="337" t="s">
        <v>504</v>
      </c>
      <c r="AS22" s="337" t="s">
        <v>505</v>
      </c>
      <c r="AT22" s="337" t="s">
        <v>506</v>
      </c>
      <c r="AU22" s="337" t="s">
        <v>507</v>
      </c>
      <c r="AV22" s="342" t="s">
        <v>508</v>
      </c>
    </row>
    <row r="23" spans="1:48" ht="64.5" customHeight="1" x14ac:dyDescent="0.25">
      <c r="A23" s="329"/>
      <c r="B23" s="332"/>
      <c r="C23" s="329"/>
      <c r="D23" s="329"/>
      <c r="E23" s="344" t="s">
        <v>509</v>
      </c>
      <c r="F23" s="346" t="s">
        <v>460</v>
      </c>
      <c r="G23" s="346" t="s">
        <v>462</v>
      </c>
      <c r="H23" s="346" t="s">
        <v>464</v>
      </c>
      <c r="I23" s="348" t="s">
        <v>510</v>
      </c>
      <c r="J23" s="348" t="s">
        <v>511</v>
      </c>
      <c r="K23" s="348" t="s">
        <v>512</v>
      </c>
      <c r="L23" s="346" t="s">
        <v>513</v>
      </c>
      <c r="M23" s="329"/>
      <c r="N23" s="329"/>
      <c r="O23" s="329"/>
      <c r="P23" s="337"/>
      <c r="Q23" s="337"/>
      <c r="R23" s="337"/>
      <c r="S23" s="350" t="s">
        <v>333</v>
      </c>
      <c r="T23" s="350" t="s">
        <v>334</v>
      </c>
      <c r="U23" s="338"/>
      <c r="V23" s="338"/>
      <c r="W23" s="337"/>
      <c r="X23" s="337"/>
      <c r="Y23" s="337"/>
      <c r="Z23" s="337"/>
      <c r="AA23" s="337"/>
      <c r="AB23" s="337"/>
      <c r="AC23" s="337"/>
      <c r="AD23" s="337"/>
      <c r="AE23" s="337"/>
      <c r="AF23" s="337" t="s">
        <v>514</v>
      </c>
      <c r="AG23" s="337"/>
      <c r="AH23" s="337" t="s">
        <v>515</v>
      </c>
      <c r="AI23" s="337"/>
      <c r="AJ23" s="328" t="s">
        <v>516</v>
      </c>
      <c r="AK23" s="328" t="s">
        <v>517</v>
      </c>
      <c r="AL23" s="328" t="s">
        <v>518</v>
      </c>
      <c r="AM23" s="328" t="s">
        <v>519</v>
      </c>
      <c r="AN23" s="328" t="s">
        <v>520</v>
      </c>
      <c r="AO23" s="328" t="s">
        <v>521</v>
      </c>
      <c r="AP23" s="328" t="s">
        <v>522</v>
      </c>
      <c r="AQ23" s="340" t="s">
        <v>334</v>
      </c>
      <c r="AR23" s="337"/>
      <c r="AS23" s="337"/>
      <c r="AT23" s="337"/>
      <c r="AU23" s="337"/>
      <c r="AV23" s="343"/>
    </row>
    <row r="24" spans="1:48" ht="96.75" customHeight="1" x14ac:dyDescent="0.25">
      <c r="A24" s="330"/>
      <c r="B24" s="333"/>
      <c r="C24" s="330"/>
      <c r="D24" s="330"/>
      <c r="E24" s="345"/>
      <c r="F24" s="347"/>
      <c r="G24" s="347"/>
      <c r="H24" s="347"/>
      <c r="I24" s="349"/>
      <c r="J24" s="349"/>
      <c r="K24" s="349"/>
      <c r="L24" s="347"/>
      <c r="M24" s="330"/>
      <c r="N24" s="330"/>
      <c r="O24" s="330"/>
      <c r="P24" s="337"/>
      <c r="Q24" s="337"/>
      <c r="R24" s="337"/>
      <c r="S24" s="351"/>
      <c r="T24" s="351"/>
      <c r="U24" s="338"/>
      <c r="V24" s="338"/>
      <c r="W24" s="337"/>
      <c r="X24" s="337"/>
      <c r="Y24" s="337"/>
      <c r="Z24" s="337"/>
      <c r="AA24" s="337"/>
      <c r="AB24" s="337"/>
      <c r="AC24" s="337"/>
      <c r="AD24" s="337"/>
      <c r="AE24" s="337"/>
      <c r="AF24" s="193" t="s">
        <v>523</v>
      </c>
      <c r="AG24" s="193" t="s">
        <v>524</v>
      </c>
      <c r="AH24" s="194" t="s">
        <v>333</v>
      </c>
      <c r="AI24" s="194" t="s">
        <v>334</v>
      </c>
      <c r="AJ24" s="330"/>
      <c r="AK24" s="330"/>
      <c r="AL24" s="330"/>
      <c r="AM24" s="330"/>
      <c r="AN24" s="330"/>
      <c r="AO24" s="330"/>
      <c r="AP24" s="330"/>
      <c r="AQ24" s="341"/>
      <c r="AR24" s="337"/>
      <c r="AS24" s="337"/>
      <c r="AT24" s="337"/>
      <c r="AU24" s="337"/>
      <c r="AV24" s="343"/>
    </row>
    <row r="25" spans="1:48" s="195" customFormat="1" ht="11.25" x14ac:dyDescent="0.2">
      <c r="A25" s="196">
        <v>1</v>
      </c>
      <c r="B25" s="196">
        <v>2</v>
      </c>
      <c r="C25" s="196">
        <v>4</v>
      </c>
      <c r="D25" s="196">
        <v>5</v>
      </c>
      <c r="E25" s="196">
        <v>6</v>
      </c>
      <c r="F25" s="196">
        <f>E25+1</f>
        <v>7</v>
      </c>
      <c r="G25" s="196">
        <f t="shared" ref="G25:H25" si="0">F25+1</f>
        <v>8</v>
      </c>
      <c r="H25" s="196">
        <f t="shared" si="0"/>
        <v>9</v>
      </c>
      <c r="I25" s="196">
        <f t="shared" ref="I25:AV25" si="1">H25+1</f>
        <v>10</v>
      </c>
      <c r="J25" s="196">
        <f t="shared" si="1"/>
        <v>11</v>
      </c>
      <c r="K25" s="196">
        <f t="shared" si="1"/>
        <v>12</v>
      </c>
      <c r="L25" s="196">
        <f t="shared" si="1"/>
        <v>13</v>
      </c>
      <c r="M25" s="196">
        <f t="shared" si="1"/>
        <v>14</v>
      </c>
      <c r="N25" s="196">
        <f t="shared" si="1"/>
        <v>15</v>
      </c>
      <c r="O25" s="196">
        <f t="shared" si="1"/>
        <v>16</v>
      </c>
      <c r="P25" s="196">
        <f t="shared" si="1"/>
        <v>17</v>
      </c>
      <c r="Q25" s="196">
        <f t="shared" si="1"/>
        <v>18</v>
      </c>
      <c r="R25" s="196">
        <f t="shared" si="1"/>
        <v>19</v>
      </c>
      <c r="S25" s="196">
        <f t="shared" si="1"/>
        <v>20</v>
      </c>
      <c r="T25" s="196">
        <f t="shared" si="1"/>
        <v>21</v>
      </c>
      <c r="U25" s="196">
        <f t="shared" si="1"/>
        <v>22</v>
      </c>
      <c r="V25" s="196">
        <f t="shared" si="1"/>
        <v>23</v>
      </c>
      <c r="W25" s="196">
        <f t="shared" si="1"/>
        <v>24</v>
      </c>
      <c r="X25" s="196">
        <f t="shared" si="1"/>
        <v>25</v>
      </c>
      <c r="Y25" s="196">
        <f t="shared" si="1"/>
        <v>26</v>
      </c>
      <c r="Z25" s="196">
        <f t="shared" si="1"/>
        <v>27</v>
      </c>
      <c r="AA25" s="196">
        <f t="shared" si="1"/>
        <v>28</v>
      </c>
      <c r="AB25" s="196">
        <f t="shared" si="1"/>
        <v>29</v>
      </c>
      <c r="AC25" s="196">
        <f t="shared" si="1"/>
        <v>30</v>
      </c>
      <c r="AD25" s="196">
        <f t="shared" si="1"/>
        <v>31</v>
      </c>
      <c r="AE25" s="196">
        <f t="shared" si="1"/>
        <v>32</v>
      </c>
      <c r="AF25" s="196">
        <f t="shared" si="1"/>
        <v>33</v>
      </c>
      <c r="AG25" s="196">
        <f t="shared" si="1"/>
        <v>34</v>
      </c>
      <c r="AH25" s="196">
        <f t="shared" si="1"/>
        <v>35</v>
      </c>
      <c r="AI25" s="196">
        <f t="shared" si="1"/>
        <v>36</v>
      </c>
      <c r="AJ25" s="196">
        <f t="shared" si="1"/>
        <v>37</v>
      </c>
      <c r="AK25" s="196">
        <f t="shared" si="1"/>
        <v>38</v>
      </c>
      <c r="AL25" s="196">
        <f t="shared" si="1"/>
        <v>39</v>
      </c>
      <c r="AM25" s="196">
        <f t="shared" si="1"/>
        <v>40</v>
      </c>
      <c r="AN25" s="196">
        <f t="shared" si="1"/>
        <v>41</v>
      </c>
      <c r="AO25" s="196">
        <f t="shared" si="1"/>
        <v>42</v>
      </c>
      <c r="AP25" s="196">
        <f t="shared" si="1"/>
        <v>43</v>
      </c>
      <c r="AQ25" s="196">
        <f t="shared" si="1"/>
        <v>44</v>
      </c>
      <c r="AR25" s="196">
        <f t="shared" si="1"/>
        <v>45</v>
      </c>
      <c r="AS25" s="196">
        <f t="shared" si="1"/>
        <v>46</v>
      </c>
      <c r="AT25" s="196">
        <f t="shared" si="1"/>
        <v>47</v>
      </c>
      <c r="AU25" s="196">
        <f t="shared" si="1"/>
        <v>48</v>
      </c>
      <c r="AV25" s="196">
        <f t="shared" si="1"/>
        <v>49</v>
      </c>
    </row>
    <row r="26" spans="1:48" s="195" customFormat="1" ht="78.75" x14ac:dyDescent="0.2">
      <c r="A26" s="197">
        <v>1</v>
      </c>
      <c r="B26" s="198" t="s">
        <v>525</v>
      </c>
      <c r="C26" s="199" t="s">
        <v>33</v>
      </c>
      <c r="D26" s="200">
        <f>'6.1. Паспорт сетевой график'!D53</f>
        <v>45747</v>
      </c>
      <c r="E26" s="201"/>
      <c r="F26" s="201"/>
      <c r="G26" s="201"/>
      <c r="H26" s="201"/>
      <c r="I26" s="201"/>
      <c r="J26" s="201"/>
      <c r="K26" s="201"/>
      <c r="L26" s="201">
        <v>3</v>
      </c>
      <c r="M26" s="202" t="s">
        <v>526</v>
      </c>
      <c r="N26" s="202" t="s">
        <v>527</v>
      </c>
      <c r="O26" s="202" t="s">
        <v>525</v>
      </c>
      <c r="P26" s="203">
        <v>21225</v>
      </c>
      <c r="Q26" s="202" t="s">
        <v>528</v>
      </c>
      <c r="R26" s="203">
        <v>21225</v>
      </c>
      <c r="S26" s="202" t="s">
        <v>529</v>
      </c>
      <c r="T26" s="202" t="s">
        <v>529</v>
      </c>
      <c r="U26" s="204">
        <v>1</v>
      </c>
      <c r="V26" s="204">
        <v>1</v>
      </c>
      <c r="W26" s="202" t="s">
        <v>530</v>
      </c>
      <c r="X26" s="203">
        <v>21225</v>
      </c>
      <c r="Y26" s="202"/>
      <c r="Z26" s="205"/>
      <c r="AA26" s="203"/>
      <c r="AB26" s="203">
        <f>X26</f>
        <v>21225</v>
      </c>
      <c r="AC26" s="203" t="s">
        <v>530</v>
      </c>
      <c r="AD26" s="203">
        <f>'8. Общие сведения'!B50*1000</f>
        <v>25470</v>
      </c>
      <c r="AE26" s="203">
        <v>22100</v>
      </c>
      <c r="AF26" s="204">
        <v>32413875541</v>
      </c>
      <c r="AG26" s="202" t="s">
        <v>531</v>
      </c>
      <c r="AH26" s="205">
        <v>45535</v>
      </c>
      <c r="AI26" s="205">
        <v>45510</v>
      </c>
      <c r="AJ26" s="205">
        <v>45553</v>
      </c>
      <c r="AK26" s="205">
        <v>45551</v>
      </c>
      <c r="AL26" s="202" t="s">
        <v>532</v>
      </c>
      <c r="AM26" s="202" t="s">
        <v>533</v>
      </c>
      <c r="AN26" s="205">
        <v>45561</v>
      </c>
      <c r="AO26" s="202" t="s">
        <v>534</v>
      </c>
      <c r="AP26" s="205">
        <v>45586</v>
      </c>
      <c r="AQ26" s="205">
        <v>45586</v>
      </c>
      <c r="AR26" s="205">
        <v>45586</v>
      </c>
      <c r="AS26" s="205">
        <v>45586</v>
      </c>
      <c r="AT26" s="205">
        <v>45326</v>
      </c>
      <c r="AU26" s="202"/>
      <c r="AV26" s="202"/>
    </row>
    <row r="27" spans="1:48" s="195" customFormat="1" ht="12.75" x14ac:dyDescent="0.2">
      <c r="A27" s="197"/>
      <c r="B27" s="198"/>
      <c r="C27" s="199"/>
      <c r="D27" s="200"/>
      <c r="E27" s="201"/>
      <c r="F27" s="201"/>
      <c r="G27" s="201"/>
      <c r="H27" s="201"/>
      <c r="I27" s="201"/>
      <c r="J27" s="201"/>
      <c r="K27" s="201"/>
      <c r="L27" s="201"/>
      <c r="M27" s="202"/>
      <c r="N27" s="202"/>
      <c r="O27" s="202"/>
      <c r="P27" s="203"/>
      <c r="Q27" s="202"/>
      <c r="R27" s="203"/>
      <c r="S27" s="202"/>
      <c r="T27" s="202"/>
      <c r="U27" s="204"/>
      <c r="V27" s="204"/>
      <c r="W27" s="202"/>
      <c r="X27" s="203"/>
      <c r="Y27" s="202"/>
      <c r="Z27" s="205"/>
      <c r="AA27" s="203"/>
      <c r="AB27" s="203"/>
      <c r="AC27" s="203"/>
      <c r="AD27" s="203"/>
      <c r="AE27" s="203"/>
      <c r="AF27" s="204"/>
      <c r="AG27" s="202"/>
      <c r="AH27" s="205"/>
      <c r="AI27" s="205"/>
      <c r="AJ27" s="205"/>
      <c r="AK27" s="205"/>
      <c r="AL27" s="202"/>
      <c r="AM27" s="202"/>
      <c r="AN27" s="205"/>
      <c r="AO27" s="202"/>
      <c r="AP27" s="205"/>
      <c r="AQ27" s="205"/>
      <c r="AR27" s="205"/>
      <c r="AS27" s="205"/>
      <c r="AT27" s="205"/>
      <c r="AU27" s="202"/>
      <c r="AV27" s="202"/>
    </row>
    <row r="28" spans="1:48" s="195" customFormat="1" ht="12.75" x14ac:dyDescent="0.2">
      <c r="A28" s="197"/>
      <c r="B28" s="198"/>
      <c r="C28" s="199"/>
      <c r="D28" s="200"/>
      <c r="E28" s="201"/>
      <c r="F28" s="201"/>
      <c r="G28" s="201"/>
      <c r="H28" s="201"/>
      <c r="I28" s="201"/>
      <c r="J28" s="201"/>
      <c r="K28" s="201"/>
      <c r="L28" s="201"/>
      <c r="M28" s="202"/>
      <c r="N28" s="202"/>
      <c r="O28" s="202"/>
      <c r="P28" s="203"/>
      <c r="Q28" s="202"/>
      <c r="R28" s="203"/>
      <c r="S28" s="202"/>
      <c r="T28" s="202"/>
      <c r="U28" s="204"/>
      <c r="V28" s="204"/>
      <c r="W28" s="202"/>
      <c r="X28" s="203"/>
      <c r="Y28" s="202"/>
      <c r="Z28" s="205"/>
      <c r="AA28" s="203"/>
      <c r="AB28" s="203"/>
      <c r="AC28" s="203"/>
      <c r="AD28" s="203"/>
      <c r="AE28" s="203"/>
      <c r="AF28" s="204"/>
      <c r="AG28" s="202"/>
      <c r="AH28" s="205"/>
      <c r="AI28" s="205"/>
      <c r="AJ28" s="205"/>
      <c r="AK28" s="205"/>
      <c r="AL28" s="202"/>
      <c r="AM28" s="202"/>
      <c r="AN28" s="205"/>
      <c r="AO28" s="202"/>
      <c r="AP28" s="205"/>
      <c r="AQ28" s="205"/>
      <c r="AR28" s="205"/>
      <c r="AS28" s="205"/>
      <c r="AT28" s="205"/>
      <c r="AU28" s="202"/>
      <c r="AV28" s="202"/>
    </row>
    <row r="29" spans="1:48" s="195" customFormat="1" ht="12.75" x14ac:dyDescent="0.2">
      <c r="A29" s="197"/>
      <c r="B29" s="198"/>
      <c r="C29" s="199"/>
      <c r="D29" s="200"/>
      <c r="E29" s="201"/>
      <c r="F29" s="201"/>
      <c r="G29" s="201"/>
      <c r="H29" s="201"/>
      <c r="I29" s="201"/>
      <c r="J29" s="201"/>
      <c r="K29" s="201"/>
      <c r="L29" s="201"/>
      <c r="M29" s="202"/>
      <c r="N29" s="202"/>
      <c r="O29" s="202"/>
      <c r="P29" s="203"/>
      <c r="Q29" s="202"/>
      <c r="R29" s="203"/>
      <c r="S29" s="202"/>
      <c r="T29" s="202"/>
      <c r="U29" s="204"/>
      <c r="V29" s="204"/>
      <c r="W29" s="202"/>
      <c r="X29" s="203"/>
      <c r="Y29" s="202"/>
      <c r="Z29" s="205"/>
      <c r="AA29" s="203"/>
      <c r="AB29" s="203"/>
      <c r="AC29" s="203"/>
      <c r="AD29" s="203"/>
      <c r="AE29" s="203"/>
      <c r="AF29" s="204"/>
      <c r="AG29" s="202"/>
      <c r="AH29" s="205"/>
      <c r="AI29" s="205"/>
      <c r="AJ29" s="205"/>
      <c r="AK29" s="205"/>
      <c r="AL29" s="202"/>
      <c r="AM29" s="202"/>
      <c r="AN29" s="205"/>
      <c r="AO29" s="202"/>
      <c r="AP29" s="205"/>
      <c r="AQ29" s="205"/>
      <c r="AR29" s="205"/>
      <c r="AS29" s="205"/>
      <c r="AT29" s="205"/>
      <c r="AU29" s="202"/>
      <c r="AV29" s="202"/>
    </row>
    <row r="30" spans="1:48" s="195" customFormat="1" ht="12.75" x14ac:dyDescent="0.2">
      <c r="A30" s="197"/>
      <c r="B30" s="198"/>
      <c r="C30" s="199"/>
      <c r="D30" s="200"/>
      <c r="E30" s="201"/>
      <c r="F30" s="201"/>
      <c r="G30" s="201"/>
      <c r="H30" s="201"/>
      <c r="I30" s="201"/>
      <c r="J30" s="201"/>
      <c r="K30" s="201"/>
      <c r="L30" s="201"/>
      <c r="M30" s="202"/>
      <c r="N30" s="202"/>
      <c r="O30" s="202"/>
      <c r="P30" s="203"/>
      <c r="Q30" s="202"/>
      <c r="R30" s="203"/>
      <c r="S30" s="202"/>
      <c r="T30" s="202"/>
      <c r="U30" s="204"/>
      <c r="V30" s="204"/>
      <c r="W30" s="202"/>
      <c r="X30" s="203"/>
      <c r="Y30" s="202"/>
      <c r="Z30" s="205"/>
      <c r="AA30" s="203"/>
      <c r="AB30" s="203"/>
      <c r="AC30" s="203"/>
      <c r="AD30" s="203"/>
      <c r="AE30" s="203"/>
      <c r="AF30" s="204"/>
      <c r="AG30" s="202"/>
      <c r="AH30" s="205"/>
      <c r="AI30" s="205"/>
      <c r="AJ30" s="205"/>
      <c r="AK30" s="205"/>
      <c r="AL30" s="202"/>
      <c r="AM30" s="202"/>
      <c r="AN30" s="205"/>
      <c r="AO30" s="202"/>
      <c r="AP30" s="205"/>
      <c r="AQ30" s="205"/>
      <c r="AR30" s="205"/>
      <c r="AS30" s="205"/>
      <c r="AT30" s="205"/>
      <c r="AU30" s="202"/>
      <c r="AV30" s="202"/>
    </row>
    <row r="31" spans="1:48" s="195" customFormat="1" ht="12.75" x14ac:dyDescent="0.2">
      <c r="A31" s="197"/>
      <c r="B31" s="198"/>
      <c r="C31" s="199"/>
      <c r="D31" s="200"/>
      <c r="E31" s="201"/>
      <c r="F31" s="201"/>
      <c r="G31" s="201"/>
      <c r="H31" s="201"/>
      <c r="I31" s="201"/>
      <c r="J31" s="201"/>
      <c r="K31" s="201"/>
      <c r="L31" s="201"/>
      <c r="M31" s="199"/>
      <c r="N31" s="199"/>
      <c r="O31" s="199"/>
      <c r="P31" s="206"/>
      <c r="Q31" s="199"/>
      <c r="R31" s="206"/>
      <c r="S31" s="199"/>
      <c r="T31" s="199"/>
      <c r="U31" s="201"/>
      <c r="V31" s="201"/>
      <c r="W31" s="199"/>
      <c r="X31" s="206"/>
      <c r="Y31" s="199"/>
      <c r="Z31" s="200"/>
      <c r="AA31" s="206"/>
      <c r="AB31" s="206"/>
      <c r="AC31" s="206"/>
      <c r="AD31" s="206"/>
      <c r="AE31" s="206"/>
      <c r="AF31" s="201"/>
      <c r="AG31" s="199"/>
      <c r="AH31" s="200"/>
      <c r="AI31" s="200"/>
      <c r="AJ31" s="200"/>
      <c r="AK31" s="200"/>
      <c r="AL31" s="199"/>
      <c r="AM31" s="199"/>
      <c r="AN31" s="200"/>
      <c r="AO31" s="199"/>
      <c r="AP31" s="200"/>
      <c r="AQ31" s="200"/>
      <c r="AR31" s="200"/>
      <c r="AS31" s="200"/>
      <c r="AT31" s="200"/>
      <c r="AU31" s="199"/>
      <c r="AV31" s="199"/>
    </row>
    <row r="32" spans="1:48" x14ac:dyDescent="0.25">
      <c r="AD32" s="207">
        <f>SUM(AD26:AD31)</f>
        <v>25470</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workbookViewId="0">
      <selection activeCell="B29" sqref="B29"/>
    </sheetView>
  </sheetViews>
  <sheetFormatPr defaultRowHeight="15.75" x14ac:dyDescent="0.25"/>
  <cols>
    <col min="1" max="2" width="66.140625" style="208" customWidth="1"/>
    <col min="3" max="3" width="12" style="152" hidden="1" customWidth="1"/>
    <col min="4"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4" t="s">
        <v>0</v>
      </c>
    </row>
    <row r="2" spans="1:8" ht="18.75" x14ac:dyDescent="0.3">
      <c r="B2" s="5" t="s">
        <v>1</v>
      </c>
    </row>
    <row r="3" spans="1:8" ht="18.75" x14ac:dyDescent="0.3">
      <c r="B3" s="5" t="s">
        <v>535</v>
      </c>
    </row>
    <row r="4" spans="1:8" x14ac:dyDescent="0.25">
      <c r="B4" s="154"/>
    </row>
    <row r="5" spans="1:8" ht="18.75" x14ac:dyDescent="0.3">
      <c r="A5" s="352" t="str">
        <f>'7. Паспорт отчет о закупке'!A5:AV5</f>
        <v>Год раскрытия информации: 2025 год</v>
      </c>
      <c r="B5" s="352"/>
      <c r="C5" s="210"/>
      <c r="D5" s="210"/>
      <c r="E5" s="210"/>
      <c r="F5" s="210"/>
      <c r="G5" s="210"/>
      <c r="H5" s="210"/>
    </row>
    <row r="6" spans="1:8" ht="18.75" x14ac:dyDescent="0.3">
      <c r="A6" s="209"/>
      <c r="B6" s="209"/>
      <c r="C6" s="209"/>
      <c r="D6" s="209"/>
      <c r="E6" s="209"/>
      <c r="F6" s="209"/>
      <c r="G6" s="209"/>
      <c r="H6" s="209"/>
    </row>
    <row r="7" spans="1:8" ht="18.75" x14ac:dyDescent="0.25">
      <c r="A7" s="249" t="s">
        <v>4</v>
      </c>
      <c r="B7" s="249"/>
      <c r="C7" s="10"/>
      <c r="D7" s="10"/>
      <c r="E7" s="10"/>
      <c r="F7" s="10"/>
      <c r="G7" s="10"/>
      <c r="H7" s="10"/>
    </row>
    <row r="8" spans="1:8" ht="18.75" x14ac:dyDescent="0.25">
      <c r="A8" s="10"/>
      <c r="B8" s="10"/>
      <c r="C8" s="10"/>
      <c r="D8" s="10"/>
      <c r="E8" s="10"/>
      <c r="F8" s="10"/>
      <c r="G8" s="10"/>
      <c r="H8" s="10"/>
    </row>
    <row r="9" spans="1:8" x14ac:dyDescent="0.25">
      <c r="A9" s="258" t="str">
        <f>'7. Паспорт отчет о закупке'!A9:AV9</f>
        <v>Акционерное общество "Россети Янтарь" ДЗО  ПАО "Россети"</v>
      </c>
      <c r="B9" s="258"/>
      <c r="C9" s="11"/>
      <c r="D9" s="11"/>
      <c r="E9" s="11"/>
      <c r="F9" s="11"/>
      <c r="G9" s="11"/>
      <c r="H9" s="11"/>
    </row>
    <row r="10" spans="1:8" x14ac:dyDescent="0.25">
      <c r="A10" s="251" t="s">
        <v>6</v>
      </c>
      <c r="B10" s="251"/>
      <c r="C10" s="12"/>
      <c r="D10" s="12"/>
      <c r="E10" s="12"/>
      <c r="F10" s="12"/>
      <c r="G10" s="12"/>
      <c r="H10" s="12"/>
    </row>
    <row r="11" spans="1:8" ht="18.75" x14ac:dyDescent="0.25">
      <c r="A11" s="10"/>
      <c r="B11" s="10"/>
      <c r="C11" s="10"/>
      <c r="D11" s="10"/>
      <c r="E11" s="10"/>
      <c r="F11" s="10"/>
      <c r="G11" s="10"/>
      <c r="H11" s="10"/>
    </row>
    <row r="12" spans="1:8" x14ac:dyDescent="0.25">
      <c r="A12" s="258" t="str">
        <f>'7. Паспорт отчет о закупке'!A12:AV12</f>
        <v>O_22-0924</v>
      </c>
      <c r="B12" s="258"/>
      <c r="C12" s="11"/>
      <c r="D12" s="11"/>
      <c r="E12" s="11"/>
      <c r="F12" s="11"/>
      <c r="G12" s="11"/>
      <c r="H12" s="11"/>
    </row>
    <row r="13" spans="1:8" x14ac:dyDescent="0.25">
      <c r="A13" s="251" t="s">
        <v>8</v>
      </c>
      <c r="B13" s="251"/>
      <c r="C13" s="12"/>
      <c r="D13" s="12"/>
      <c r="E13" s="12"/>
      <c r="F13" s="12"/>
      <c r="G13" s="12"/>
      <c r="H13" s="12"/>
    </row>
    <row r="14" spans="1:8" ht="18.75" x14ac:dyDescent="0.25">
      <c r="A14" s="59"/>
      <c r="B14" s="59"/>
      <c r="C14" s="59"/>
      <c r="D14" s="59"/>
      <c r="E14" s="59"/>
      <c r="F14" s="59"/>
      <c r="G14" s="59"/>
      <c r="H14" s="59"/>
    </row>
    <row r="15" spans="1:8" ht="65.25" customHeight="1" x14ac:dyDescent="0.25">
      <c r="A15" s="304" t="str">
        <f>'7. Паспорт отчет о закупке'!A15:AV15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304"/>
      <c r="C15" s="11"/>
      <c r="D15" s="11"/>
      <c r="E15" s="11"/>
      <c r="F15" s="11"/>
      <c r="G15" s="11"/>
      <c r="H15" s="11"/>
    </row>
    <row r="16" spans="1:8" x14ac:dyDescent="0.25">
      <c r="A16" s="251" t="s">
        <v>10</v>
      </c>
      <c r="B16" s="251"/>
      <c r="C16" s="12"/>
      <c r="D16" s="12"/>
      <c r="E16" s="12"/>
      <c r="F16" s="12"/>
      <c r="G16" s="12"/>
      <c r="H16" s="12"/>
    </row>
    <row r="17" spans="1:2" x14ac:dyDescent="0.25">
      <c r="B17" s="211"/>
    </row>
    <row r="18" spans="1:2" x14ac:dyDescent="0.25">
      <c r="A18" s="353" t="s">
        <v>536</v>
      </c>
      <c r="B18" s="354"/>
    </row>
    <row r="19" spans="1:2" x14ac:dyDescent="0.25">
      <c r="B19" s="154"/>
    </row>
    <row r="20" spans="1:2" x14ac:dyDescent="0.25">
      <c r="B20" s="212"/>
    </row>
    <row r="21" spans="1:2" ht="75" x14ac:dyDescent="0.25">
      <c r="A21" s="213" t="s">
        <v>537</v>
      </c>
      <c r="B21" s="214" t="str">
        <f>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row>
    <row r="22" spans="1:2" ht="30" x14ac:dyDescent="0.25">
      <c r="A22" s="213" t="s">
        <v>538</v>
      </c>
      <c r="B22" s="214" t="str">
        <f>CONCATENATE('1. паспорт местоположение'!C26,", ",'1. паспорт местоположение'!C27)</f>
        <v>Калининградская область, Городской округ "Город Калининград", Гурьевский городской округ, Советский городской округ</v>
      </c>
    </row>
    <row r="23" spans="1:2" x14ac:dyDescent="0.25">
      <c r="A23" s="213" t="s">
        <v>539</v>
      </c>
      <c r="B23" s="215" t="s">
        <v>540</v>
      </c>
    </row>
    <row r="24" spans="1:2" x14ac:dyDescent="0.25">
      <c r="A24" s="213" t="s">
        <v>541</v>
      </c>
      <c r="B24" s="216">
        <v>0</v>
      </c>
    </row>
    <row r="25" spans="1:2" x14ac:dyDescent="0.25">
      <c r="A25" s="217" t="s">
        <v>542</v>
      </c>
      <c r="B25" s="214">
        <v>2025</v>
      </c>
    </row>
    <row r="26" spans="1:2" x14ac:dyDescent="0.25">
      <c r="A26" s="218" t="s">
        <v>543</v>
      </c>
      <c r="B26" s="215" t="s">
        <v>157</v>
      </c>
    </row>
    <row r="27" spans="1:2" ht="28.5" x14ac:dyDescent="0.25">
      <c r="A27" s="219" t="s">
        <v>544</v>
      </c>
      <c r="B27" s="220">
        <v>25.47</v>
      </c>
    </row>
    <row r="28" spans="1:2" x14ac:dyDescent="0.25">
      <c r="A28" s="221" t="s">
        <v>545</v>
      </c>
      <c r="B28" s="221" t="s">
        <v>546</v>
      </c>
    </row>
    <row r="29" spans="1:2" ht="28.5" x14ac:dyDescent="0.25">
      <c r="A29" s="222" t="s">
        <v>547</v>
      </c>
      <c r="B29" s="223">
        <f>'7. Паспорт отчет о закупке'!AD32/1000</f>
        <v>25.47</v>
      </c>
    </row>
    <row r="30" spans="1:2" ht="28.5" x14ac:dyDescent="0.25">
      <c r="A30" s="222" t="s">
        <v>548</v>
      </c>
      <c r="B30" s="223">
        <f>B32+B49+B66</f>
        <v>25.47</v>
      </c>
    </row>
    <row r="31" spans="1:2" x14ac:dyDescent="0.25">
      <c r="A31" s="221" t="s">
        <v>549</v>
      </c>
      <c r="B31" s="224"/>
    </row>
    <row r="32" spans="1:2" ht="28.5" x14ac:dyDescent="0.25">
      <c r="A32" s="222" t="s">
        <v>550</v>
      </c>
      <c r="B32" s="223">
        <f>SUMIF(C33:C48,10,B33:B48)</f>
        <v>0</v>
      </c>
    </row>
    <row r="33" spans="1:3" x14ac:dyDescent="0.25">
      <c r="A33" s="225" t="s">
        <v>551</v>
      </c>
      <c r="B33" s="226"/>
      <c r="C33" s="152">
        <v>10</v>
      </c>
    </row>
    <row r="34" spans="1:3" x14ac:dyDescent="0.25">
      <c r="A34" s="221" t="s">
        <v>552</v>
      </c>
      <c r="B34" s="227">
        <f>B33/$B$27</f>
        <v>0</v>
      </c>
    </row>
    <row r="35" spans="1:3" x14ac:dyDescent="0.25">
      <c r="A35" s="221" t="s">
        <v>553</v>
      </c>
      <c r="B35" s="223"/>
      <c r="C35" s="152">
        <v>1</v>
      </c>
    </row>
    <row r="36" spans="1:3" x14ac:dyDescent="0.25">
      <c r="A36" s="221" t="s">
        <v>554</v>
      </c>
      <c r="B36" s="223"/>
      <c r="C36" s="152">
        <v>2</v>
      </c>
    </row>
    <row r="37" spans="1:3" x14ac:dyDescent="0.25">
      <c r="A37" s="225" t="s">
        <v>551</v>
      </c>
      <c r="B37" s="226"/>
      <c r="C37" s="152">
        <v>10</v>
      </c>
    </row>
    <row r="38" spans="1:3" x14ac:dyDescent="0.25">
      <c r="A38" s="221" t="s">
        <v>552</v>
      </c>
      <c r="B38" s="227">
        <f t="shared" ref="B38:B46" si="0">B37/$B$27</f>
        <v>0</v>
      </c>
    </row>
    <row r="39" spans="1:3" x14ac:dyDescent="0.25">
      <c r="A39" s="221" t="s">
        <v>553</v>
      </c>
      <c r="B39" s="223"/>
      <c r="C39" s="152">
        <v>1</v>
      </c>
    </row>
    <row r="40" spans="1:3" x14ac:dyDescent="0.25">
      <c r="A40" s="221" t="s">
        <v>554</v>
      </c>
      <c r="B40" s="223"/>
      <c r="C40" s="152">
        <v>2</v>
      </c>
    </row>
    <row r="41" spans="1:3" x14ac:dyDescent="0.25">
      <c r="A41" s="225" t="s">
        <v>551</v>
      </c>
      <c r="B41" s="226"/>
      <c r="C41" s="152">
        <v>10</v>
      </c>
    </row>
    <row r="42" spans="1:3" x14ac:dyDescent="0.25">
      <c r="A42" s="221" t="s">
        <v>552</v>
      </c>
      <c r="B42" s="227">
        <f t="shared" si="0"/>
        <v>0</v>
      </c>
    </row>
    <row r="43" spans="1:3" x14ac:dyDescent="0.25">
      <c r="A43" s="221" t="s">
        <v>553</v>
      </c>
      <c r="B43" s="223"/>
      <c r="C43" s="152">
        <v>1</v>
      </c>
    </row>
    <row r="44" spans="1:3" x14ac:dyDescent="0.25">
      <c r="A44" s="221" t="s">
        <v>554</v>
      </c>
      <c r="B44" s="223"/>
      <c r="C44" s="152">
        <v>2</v>
      </c>
    </row>
    <row r="45" spans="1:3" x14ac:dyDescent="0.25">
      <c r="A45" s="225" t="s">
        <v>551</v>
      </c>
      <c r="B45" s="226"/>
      <c r="C45" s="152">
        <v>10</v>
      </c>
    </row>
    <row r="46" spans="1:3" x14ac:dyDescent="0.25">
      <c r="A46" s="221" t="s">
        <v>552</v>
      </c>
      <c r="B46" s="227">
        <f t="shared" si="0"/>
        <v>0</v>
      </c>
    </row>
    <row r="47" spans="1:3" x14ac:dyDescent="0.25">
      <c r="A47" s="221" t="s">
        <v>553</v>
      </c>
      <c r="B47" s="223"/>
      <c r="C47" s="152">
        <v>1</v>
      </c>
    </row>
    <row r="48" spans="1:3" x14ac:dyDescent="0.25">
      <c r="A48" s="221" t="s">
        <v>554</v>
      </c>
      <c r="B48" s="223"/>
      <c r="C48" s="152">
        <v>2</v>
      </c>
    </row>
    <row r="49" spans="1:3" ht="28.5" x14ac:dyDescent="0.25">
      <c r="A49" s="222" t="s">
        <v>555</v>
      </c>
      <c r="B49" s="223">
        <f>SUMIF(C50:C65,20,B50:B65)</f>
        <v>25.47</v>
      </c>
    </row>
    <row r="50" spans="1:3" ht="30" x14ac:dyDescent="0.25">
      <c r="A50" s="228" t="s">
        <v>556</v>
      </c>
      <c r="B50" s="229">
        <v>25.47</v>
      </c>
      <c r="C50" s="152">
        <v>20</v>
      </c>
    </row>
    <row r="51" spans="1:3" x14ac:dyDescent="0.25">
      <c r="A51" s="221" t="s">
        <v>552</v>
      </c>
      <c r="B51" s="227">
        <f>B50/$B$27</f>
        <v>1</v>
      </c>
    </row>
    <row r="52" spans="1:3" x14ac:dyDescent="0.25">
      <c r="A52" s="221" t="s">
        <v>553</v>
      </c>
      <c r="B52" s="223">
        <v>25.47</v>
      </c>
      <c r="C52" s="152">
        <v>1</v>
      </c>
    </row>
    <row r="53" spans="1:3" x14ac:dyDescent="0.25">
      <c r="A53" s="221" t="s">
        <v>554</v>
      </c>
      <c r="B53" s="223">
        <v>25.47</v>
      </c>
      <c r="C53" s="152">
        <v>2</v>
      </c>
    </row>
    <row r="54" spans="1:3" x14ac:dyDescent="0.25">
      <c r="A54" s="225" t="s">
        <v>551</v>
      </c>
      <c r="B54" s="226"/>
      <c r="C54" s="152">
        <v>20</v>
      </c>
    </row>
    <row r="55" spans="1:3" x14ac:dyDescent="0.25">
      <c r="A55" s="221" t="s">
        <v>552</v>
      </c>
      <c r="B55" s="227">
        <f t="shared" ref="B55:B63" si="1">B54/$B$27</f>
        <v>0</v>
      </c>
    </row>
    <row r="56" spans="1:3" ht="15.75" customHeight="1" x14ac:dyDescent="0.25">
      <c r="A56" s="221" t="s">
        <v>553</v>
      </c>
      <c r="B56" s="223"/>
      <c r="C56" s="152">
        <v>1</v>
      </c>
    </row>
    <row r="57" spans="1:3" x14ac:dyDescent="0.25">
      <c r="A57" s="221" t="s">
        <v>554</v>
      </c>
      <c r="B57" s="223"/>
      <c r="C57" s="152">
        <v>2</v>
      </c>
    </row>
    <row r="58" spans="1:3" x14ac:dyDescent="0.25">
      <c r="A58" s="225" t="s">
        <v>551</v>
      </c>
      <c r="B58" s="226"/>
      <c r="C58" s="152">
        <v>20</v>
      </c>
    </row>
    <row r="59" spans="1:3" x14ac:dyDescent="0.25">
      <c r="A59" s="221" t="s">
        <v>552</v>
      </c>
      <c r="B59" s="227">
        <f t="shared" si="1"/>
        <v>0</v>
      </c>
    </row>
    <row r="60" spans="1:3" x14ac:dyDescent="0.25">
      <c r="A60" s="221" t="s">
        <v>553</v>
      </c>
      <c r="B60" s="223"/>
      <c r="C60" s="152">
        <v>1</v>
      </c>
    </row>
    <row r="61" spans="1:3" x14ac:dyDescent="0.25">
      <c r="A61" s="221" t="s">
        <v>554</v>
      </c>
      <c r="B61" s="223"/>
      <c r="C61" s="152">
        <v>2</v>
      </c>
    </row>
    <row r="62" spans="1:3" x14ac:dyDescent="0.25">
      <c r="A62" s="225" t="s">
        <v>551</v>
      </c>
      <c r="B62" s="226"/>
      <c r="C62" s="152">
        <v>20</v>
      </c>
    </row>
    <row r="63" spans="1:3" x14ac:dyDescent="0.25">
      <c r="A63" s="221" t="s">
        <v>552</v>
      </c>
      <c r="B63" s="227">
        <f t="shared" si="1"/>
        <v>0</v>
      </c>
    </row>
    <row r="64" spans="1:3" x14ac:dyDescent="0.25">
      <c r="A64" s="221" t="s">
        <v>553</v>
      </c>
      <c r="B64" s="223"/>
      <c r="C64" s="152">
        <v>1</v>
      </c>
    </row>
    <row r="65" spans="1:3" x14ac:dyDescent="0.25">
      <c r="A65" s="221" t="s">
        <v>554</v>
      </c>
      <c r="B65" s="223"/>
      <c r="C65" s="152">
        <v>2</v>
      </c>
    </row>
    <row r="66" spans="1:3" ht="28.5" x14ac:dyDescent="0.25">
      <c r="A66" s="222" t="s">
        <v>557</v>
      </c>
      <c r="B66" s="223">
        <f>SUMIF(C67:C82,30,B67:B82)</f>
        <v>0</v>
      </c>
    </row>
    <row r="67" spans="1:3" x14ac:dyDescent="0.25">
      <c r="A67" s="225" t="s">
        <v>551</v>
      </c>
      <c r="B67" s="226"/>
      <c r="C67" s="152">
        <v>30</v>
      </c>
    </row>
    <row r="68" spans="1:3" x14ac:dyDescent="0.25">
      <c r="A68" s="221" t="s">
        <v>552</v>
      </c>
      <c r="B68" s="227">
        <f t="shared" ref="B68:B80" si="2">B67/$B$27</f>
        <v>0</v>
      </c>
    </row>
    <row r="69" spans="1:3" x14ac:dyDescent="0.25">
      <c r="A69" s="221" t="s">
        <v>553</v>
      </c>
      <c r="B69" s="223"/>
      <c r="C69" s="152">
        <v>1</v>
      </c>
    </row>
    <row r="70" spans="1:3" x14ac:dyDescent="0.25">
      <c r="A70" s="221" t="s">
        <v>554</v>
      </c>
      <c r="B70" s="223"/>
      <c r="C70" s="152">
        <v>2</v>
      </c>
    </row>
    <row r="71" spans="1:3" x14ac:dyDescent="0.25">
      <c r="A71" s="225" t="s">
        <v>551</v>
      </c>
      <c r="B71" s="226"/>
      <c r="C71" s="152">
        <v>30</v>
      </c>
    </row>
    <row r="72" spans="1:3" x14ac:dyDescent="0.25">
      <c r="A72" s="221" t="s">
        <v>552</v>
      </c>
      <c r="B72" s="227">
        <f t="shared" si="2"/>
        <v>0</v>
      </c>
    </row>
    <row r="73" spans="1:3" x14ac:dyDescent="0.25">
      <c r="A73" s="221" t="s">
        <v>553</v>
      </c>
      <c r="B73" s="223"/>
      <c r="C73" s="152">
        <v>1</v>
      </c>
    </row>
    <row r="74" spans="1:3" x14ac:dyDescent="0.25">
      <c r="A74" s="221" t="s">
        <v>554</v>
      </c>
      <c r="B74" s="223"/>
      <c r="C74" s="152">
        <v>2</v>
      </c>
    </row>
    <row r="75" spans="1:3" x14ac:dyDescent="0.25">
      <c r="A75" s="225" t="s">
        <v>551</v>
      </c>
      <c r="B75" s="226"/>
      <c r="C75" s="152">
        <v>30</v>
      </c>
    </row>
    <row r="76" spans="1:3" x14ac:dyDescent="0.25">
      <c r="A76" s="221" t="s">
        <v>552</v>
      </c>
      <c r="B76" s="227">
        <f t="shared" si="2"/>
        <v>0</v>
      </c>
    </row>
    <row r="77" spans="1:3" x14ac:dyDescent="0.25">
      <c r="A77" s="221" t="s">
        <v>553</v>
      </c>
      <c r="B77" s="223"/>
      <c r="C77" s="152">
        <v>1</v>
      </c>
    </row>
    <row r="78" spans="1:3" x14ac:dyDescent="0.25">
      <c r="A78" s="221" t="s">
        <v>554</v>
      </c>
      <c r="B78" s="223"/>
      <c r="C78" s="152">
        <v>2</v>
      </c>
    </row>
    <row r="79" spans="1:3" x14ac:dyDescent="0.25">
      <c r="A79" s="225" t="s">
        <v>551</v>
      </c>
      <c r="B79" s="226"/>
      <c r="C79" s="152">
        <v>30</v>
      </c>
    </row>
    <row r="80" spans="1:3" x14ac:dyDescent="0.25">
      <c r="A80" s="221" t="s">
        <v>552</v>
      </c>
      <c r="B80" s="227">
        <f t="shared" si="2"/>
        <v>0</v>
      </c>
    </row>
    <row r="81" spans="1:3" x14ac:dyDescent="0.25">
      <c r="A81" s="221" t="s">
        <v>553</v>
      </c>
      <c r="B81" s="223"/>
      <c r="C81" s="152">
        <v>1</v>
      </c>
    </row>
    <row r="82" spans="1:3" x14ac:dyDescent="0.25">
      <c r="A82" s="221" t="s">
        <v>554</v>
      </c>
      <c r="B82" s="223"/>
      <c r="C82" s="152">
        <v>2</v>
      </c>
    </row>
    <row r="83" spans="1:3" ht="28.5" x14ac:dyDescent="0.25">
      <c r="A83" s="230" t="s">
        <v>558</v>
      </c>
      <c r="B83" s="231">
        <f>B30/B27</f>
        <v>1</v>
      </c>
    </row>
    <row r="84" spans="1:3" x14ac:dyDescent="0.25">
      <c r="A84" s="232" t="s">
        <v>549</v>
      </c>
      <c r="B84" s="233"/>
    </row>
    <row r="85" spans="1:3" x14ac:dyDescent="0.25">
      <c r="A85" s="232" t="s">
        <v>559</v>
      </c>
      <c r="B85" s="231"/>
    </row>
    <row r="86" spans="1:3" x14ac:dyDescent="0.25">
      <c r="A86" s="232" t="s">
        <v>560</v>
      </c>
      <c r="B86" s="231"/>
    </row>
    <row r="87" spans="1:3" x14ac:dyDescent="0.25">
      <c r="A87" s="232" t="s">
        <v>561</v>
      </c>
      <c r="B87" s="231"/>
    </row>
    <row r="88" spans="1:3" x14ac:dyDescent="0.25">
      <c r="A88" s="217" t="s">
        <v>562</v>
      </c>
      <c r="B88" s="234">
        <f>B89/$B$27</f>
        <v>1</v>
      </c>
    </row>
    <row r="89" spans="1:3" x14ac:dyDescent="0.25">
      <c r="A89" s="217" t="s">
        <v>563</v>
      </c>
      <c r="B89" s="235">
        <f>SUMIF(C33:C82, 1,B33:B82)</f>
        <v>25.47</v>
      </c>
      <c r="C89" s="152">
        <f>'6.2. Паспорт фин осв ввод'!D24-'6.2. Паспорт фин осв ввод'!F24</f>
        <v>-8.0239439999999718E-2</v>
      </c>
    </row>
    <row r="90" spans="1:3" x14ac:dyDescent="0.25">
      <c r="A90" s="217" t="s">
        <v>564</v>
      </c>
      <c r="B90" s="234">
        <f>B91/$B$27</f>
        <v>1</v>
      </c>
    </row>
    <row r="91" spans="1:3" x14ac:dyDescent="0.25">
      <c r="A91" s="218" t="s">
        <v>565</v>
      </c>
      <c r="B91" s="235">
        <f>SUMIF(C33:C82, 2,B33:B82)</f>
        <v>25.47</v>
      </c>
      <c r="C91" s="236">
        <f>'6.2. Паспорт фин осв ввод'!D30-'6.2. Паспорт фин осв ввод'!F30</f>
        <v>-21.291866200000001</v>
      </c>
    </row>
    <row r="92" spans="1:3" ht="30" x14ac:dyDescent="0.25">
      <c r="A92" s="230" t="s">
        <v>566</v>
      </c>
      <c r="B92" s="232" t="s">
        <v>567</v>
      </c>
    </row>
    <row r="93" spans="1:3" x14ac:dyDescent="0.25">
      <c r="A93" s="237" t="s">
        <v>568</v>
      </c>
      <c r="B93" s="237" t="s">
        <v>525</v>
      </c>
    </row>
    <row r="94" spans="1:3" x14ac:dyDescent="0.25">
      <c r="A94" s="237" t="s">
        <v>569</v>
      </c>
      <c r="B94" s="237"/>
    </row>
    <row r="95" spans="1:3" x14ac:dyDescent="0.25">
      <c r="A95" s="237" t="s">
        <v>570</v>
      </c>
      <c r="B95" s="237"/>
    </row>
    <row r="96" spans="1:3" x14ac:dyDescent="0.25">
      <c r="A96" s="237" t="s">
        <v>571</v>
      </c>
      <c r="B96" s="237"/>
    </row>
    <row r="97" spans="1:2" x14ac:dyDescent="0.25">
      <c r="A97" s="238" t="s">
        <v>572</v>
      </c>
      <c r="B97" s="238" t="s">
        <v>573</v>
      </c>
    </row>
    <row r="98" spans="1:2" ht="30" x14ac:dyDescent="0.25">
      <c r="A98" s="232" t="s">
        <v>574</v>
      </c>
      <c r="B98" s="239" t="s">
        <v>23</v>
      </c>
    </row>
    <row r="99" spans="1:2" ht="28.5" x14ac:dyDescent="0.25">
      <c r="A99" s="217" t="s">
        <v>575</v>
      </c>
      <c r="B99" s="240" t="s">
        <v>23</v>
      </c>
    </row>
    <row r="100" spans="1:2" x14ac:dyDescent="0.25">
      <c r="A100" s="232" t="s">
        <v>549</v>
      </c>
      <c r="B100" s="241"/>
    </row>
    <row r="101" spans="1:2" x14ac:dyDescent="0.25">
      <c r="A101" s="232" t="s">
        <v>576</v>
      </c>
      <c r="B101" s="240" t="s">
        <v>23</v>
      </c>
    </row>
    <row r="102" spans="1:2" x14ac:dyDescent="0.25">
      <c r="A102" s="232" t="s">
        <v>577</v>
      </c>
      <c r="B102" s="240" t="s">
        <v>23</v>
      </c>
    </row>
    <row r="103" spans="1:2" ht="30" x14ac:dyDescent="0.25">
      <c r="A103" s="242" t="s">
        <v>578</v>
      </c>
      <c r="B103" s="240" t="s">
        <v>579</v>
      </c>
    </row>
    <row r="104" spans="1:2" x14ac:dyDescent="0.25">
      <c r="A104" s="217" t="s">
        <v>580</v>
      </c>
      <c r="B104" s="243"/>
    </row>
    <row r="105" spans="1:2" x14ac:dyDescent="0.25">
      <c r="A105" s="237" t="s">
        <v>581</v>
      </c>
      <c r="B105" s="244">
        <f>'6.1. Паспорт сетевой график'!H43</f>
        <v>45747</v>
      </c>
    </row>
    <row r="106" spans="1:2" x14ac:dyDescent="0.25">
      <c r="A106" s="237" t="s">
        <v>582</v>
      </c>
      <c r="B106" s="240" t="s">
        <v>23</v>
      </c>
    </row>
    <row r="107" spans="1:2" x14ac:dyDescent="0.25">
      <c r="A107" s="237" t="s">
        <v>583</v>
      </c>
      <c r="B107" s="240" t="s">
        <v>23</v>
      </c>
    </row>
    <row r="108" spans="1:2" ht="28.5" x14ac:dyDescent="0.25">
      <c r="A108" s="245" t="s">
        <v>584</v>
      </c>
      <c r="B108" s="246" t="s">
        <v>585</v>
      </c>
    </row>
    <row r="109" spans="1:2" ht="28.5" x14ac:dyDescent="0.25">
      <c r="A109" s="230" t="s">
        <v>586</v>
      </c>
      <c r="B109" s="355" t="s">
        <v>151</v>
      </c>
    </row>
    <row r="110" spans="1:2" x14ac:dyDescent="0.25">
      <c r="A110" s="237" t="s">
        <v>587</v>
      </c>
      <c r="B110" s="356"/>
    </row>
    <row r="111" spans="1:2" x14ac:dyDescent="0.25">
      <c r="A111" s="237" t="s">
        <v>588</v>
      </c>
      <c r="B111" s="356"/>
    </row>
    <row r="112" spans="1:2" x14ac:dyDescent="0.25">
      <c r="A112" s="237" t="s">
        <v>589</v>
      </c>
      <c r="B112" s="356"/>
    </row>
    <row r="113" spans="1:2" x14ac:dyDescent="0.25">
      <c r="A113" s="237" t="s">
        <v>590</v>
      </c>
      <c r="B113" s="356"/>
    </row>
    <row r="114" spans="1:2" x14ac:dyDescent="0.25">
      <c r="A114" s="247" t="s">
        <v>591</v>
      </c>
      <c r="B114" s="357"/>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0" zoomScale="80" workbookViewId="0">
      <selection activeCell="C51" sqref="C5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248" t="str">
        <f>'1. паспорт местоположение'!A5:C5</f>
        <v>Год раскрытия информации: 2025 год</v>
      </c>
      <c r="B4" s="248"/>
      <c r="C4" s="248"/>
      <c r="D4" s="248"/>
      <c r="E4" s="248"/>
      <c r="F4" s="248"/>
      <c r="G4" s="248"/>
      <c r="H4" s="248"/>
      <c r="I4" s="248"/>
      <c r="J4" s="248"/>
      <c r="K4" s="248"/>
      <c r="L4" s="248"/>
      <c r="M4" s="248"/>
      <c r="N4" s="248"/>
      <c r="O4" s="248"/>
      <c r="P4" s="248"/>
      <c r="Q4" s="248"/>
      <c r="R4" s="248"/>
      <c r="S4" s="248"/>
    </row>
    <row r="5" spans="1:28" s="2" customFormat="1" ht="15.75" x14ac:dyDescent="0.2">
      <c r="A5" s="6"/>
    </row>
    <row r="6" spans="1:28" s="2" customFormat="1" ht="18.75" x14ac:dyDescent="0.2">
      <c r="A6" s="249" t="s">
        <v>4</v>
      </c>
      <c r="B6" s="249"/>
      <c r="C6" s="249"/>
      <c r="D6" s="249"/>
      <c r="E6" s="249"/>
      <c r="F6" s="249"/>
      <c r="G6" s="249"/>
      <c r="H6" s="249"/>
      <c r="I6" s="249"/>
      <c r="J6" s="249"/>
      <c r="K6" s="249"/>
      <c r="L6" s="249"/>
      <c r="M6" s="249"/>
      <c r="N6" s="249"/>
      <c r="O6" s="249"/>
      <c r="P6" s="249"/>
      <c r="Q6" s="249"/>
      <c r="R6" s="249"/>
      <c r="S6" s="249"/>
      <c r="T6" s="10"/>
      <c r="U6" s="10"/>
      <c r="V6" s="10"/>
      <c r="W6" s="10"/>
      <c r="X6" s="10"/>
      <c r="Y6" s="10"/>
      <c r="Z6" s="10"/>
      <c r="AA6" s="10"/>
      <c r="AB6" s="10"/>
    </row>
    <row r="7" spans="1:28" s="2" customFormat="1" ht="18.75" x14ac:dyDescent="0.2">
      <c r="A7" s="249"/>
      <c r="B7" s="249"/>
      <c r="C7" s="249"/>
      <c r="D7" s="249"/>
      <c r="E7" s="249"/>
      <c r="F7" s="249"/>
      <c r="G7" s="249"/>
      <c r="H7" s="249"/>
      <c r="I7" s="249"/>
      <c r="J7" s="249"/>
      <c r="K7" s="249"/>
      <c r="L7" s="249"/>
      <c r="M7" s="249"/>
      <c r="N7" s="249"/>
      <c r="O7" s="249"/>
      <c r="P7" s="249"/>
      <c r="Q7" s="249"/>
      <c r="R7" s="249"/>
      <c r="S7" s="249"/>
      <c r="T7" s="10"/>
      <c r="U7" s="10"/>
      <c r="V7" s="10"/>
      <c r="W7" s="10"/>
      <c r="X7" s="10"/>
      <c r="Y7" s="10"/>
      <c r="Z7" s="10"/>
      <c r="AA7" s="10"/>
      <c r="AB7" s="10"/>
    </row>
    <row r="8" spans="1:28" s="2" customFormat="1" ht="18.75" x14ac:dyDescent="0.2">
      <c r="A8" s="258" t="str">
        <f>'1. паспорт местоположение'!A9:C9</f>
        <v>Акционерное общество "Россети Янтарь" ДЗО  ПАО "Россети"</v>
      </c>
      <c r="B8" s="258"/>
      <c r="C8" s="258"/>
      <c r="D8" s="258"/>
      <c r="E8" s="258"/>
      <c r="F8" s="258"/>
      <c r="G8" s="258"/>
      <c r="H8" s="258"/>
      <c r="I8" s="258"/>
      <c r="J8" s="258"/>
      <c r="K8" s="258"/>
      <c r="L8" s="258"/>
      <c r="M8" s="258"/>
      <c r="N8" s="258"/>
      <c r="O8" s="258"/>
      <c r="P8" s="258"/>
      <c r="Q8" s="258"/>
      <c r="R8" s="258"/>
      <c r="S8" s="258"/>
      <c r="T8" s="10"/>
      <c r="U8" s="10"/>
      <c r="V8" s="10"/>
      <c r="W8" s="10"/>
      <c r="X8" s="10"/>
      <c r="Y8" s="10"/>
      <c r="Z8" s="10"/>
      <c r="AA8" s="10"/>
      <c r="AB8" s="10"/>
    </row>
    <row r="9" spans="1:28" s="2" customFormat="1" ht="18.75" x14ac:dyDescent="0.2">
      <c r="A9" s="251" t="s">
        <v>6</v>
      </c>
      <c r="B9" s="251"/>
      <c r="C9" s="251"/>
      <c r="D9" s="251"/>
      <c r="E9" s="251"/>
      <c r="F9" s="251"/>
      <c r="G9" s="251"/>
      <c r="H9" s="251"/>
      <c r="I9" s="251"/>
      <c r="J9" s="251"/>
      <c r="K9" s="251"/>
      <c r="L9" s="251"/>
      <c r="M9" s="251"/>
      <c r="N9" s="251"/>
      <c r="O9" s="251"/>
      <c r="P9" s="251"/>
      <c r="Q9" s="251"/>
      <c r="R9" s="251"/>
      <c r="S9" s="251"/>
      <c r="T9" s="10"/>
      <c r="U9" s="10"/>
      <c r="V9" s="10"/>
      <c r="W9" s="10"/>
      <c r="X9" s="10"/>
      <c r="Y9" s="10"/>
      <c r="Z9" s="10"/>
      <c r="AA9" s="10"/>
      <c r="AB9" s="10"/>
    </row>
    <row r="10" spans="1:28" s="2" customFormat="1" ht="18.75" x14ac:dyDescent="0.2">
      <c r="A10" s="249"/>
      <c r="B10" s="249"/>
      <c r="C10" s="249"/>
      <c r="D10" s="249"/>
      <c r="E10" s="249"/>
      <c r="F10" s="249"/>
      <c r="G10" s="249"/>
      <c r="H10" s="249"/>
      <c r="I10" s="249"/>
      <c r="J10" s="249"/>
      <c r="K10" s="249"/>
      <c r="L10" s="249"/>
      <c r="M10" s="249"/>
      <c r="N10" s="249"/>
      <c r="O10" s="249"/>
      <c r="P10" s="249"/>
      <c r="Q10" s="249"/>
      <c r="R10" s="249"/>
      <c r="S10" s="249"/>
      <c r="T10" s="10"/>
      <c r="U10" s="10"/>
      <c r="V10" s="10"/>
      <c r="W10" s="10"/>
      <c r="X10" s="10"/>
      <c r="Y10" s="10"/>
      <c r="Z10" s="10"/>
      <c r="AA10" s="10"/>
      <c r="AB10" s="10"/>
    </row>
    <row r="11" spans="1:28" s="2" customFormat="1" ht="18.75" x14ac:dyDescent="0.2">
      <c r="A11" s="258" t="str">
        <f>'1. паспорт местоположение'!A12:C12</f>
        <v>O_22-0924</v>
      </c>
      <c r="B11" s="258"/>
      <c r="C11" s="258"/>
      <c r="D11" s="258"/>
      <c r="E11" s="258"/>
      <c r="F11" s="258"/>
      <c r="G11" s="258"/>
      <c r="H11" s="258"/>
      <c r="I11" s="258"/>
      <c r="J11" s="258"/>
      <c r="K11" s="258"/>
      <c r="L11" s="258"/>
      <c r="M11" s="258"/>
      <c r="N11" s="258"/>
      <c r="O11" s="258"/>
      <c r="P11" s="258"/>
      <c r="Q11" s="258"/>
      <c r="R11" s="258"/>
      <c r="S11" s="258"/>
      <c r="T11" s="10"/>
      <c r="U11" s="10"/>
      <c r="V11" s="10"/>
      <c r="W11" s="10"/>
      <c r="X11" s="10"/>
      <c r="Y11" s="10"/>
      <c r="Z11" s="10"/>
      <c r="AA11" s="10"/>
      <c r="AB11" s="10"/>
    </row>
    <row r="12" spans="1:28" s="2" customFormat="1" ht="18.75" x14ac:dyDescent="0.2">
      <c r="A12" s="251" t="s">
        <v>8</v>
      </c>
      <c r="B12" s="251"/>
      <c r="C12" s="251"/>
      <c r="D12" s="251"/>
      <c r="E12" s="251"/>
      <c r="F12" s="251"/>
      <c r="G12" s="251"/>
      <c r="H12" s="251"/>
      <c r="I12" s="251"/>
      <c r="J12" s="251"/>
      <c r="K12" s="251"/>
      <c r="L12" s="251"/>
      <c r="M12" s="251"/>
      <c r="N12" s="251"/>
      <c r="O12" s="251"/>
      <c r="P12" s="251"/>
      <c r="Q12" s="251"/>
      <c r="R12" s="251"/>
      <c r="S12" s="251"/>
      <c r="T12" s="10"/>
      <c r="U12" s="10"/>
      <c r="V12" s="10"/>
      <c r="W12" s="10"/>
      <c r="X12" s="10"/>
      <c r="Y12" s="10"/>
      <c r="Z12" s="10"/>
      <c r="AA12" s="10"/>
      <c r="AB12" s="10"/>
    </row>
    <row r="13" spans="1:28" s="2"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13"/>
      <c r="U13" s="13"/>
      <c r="V13" s="13"/>
      <c r="W13" s="13"/>
      <c r="X13" s="13"/>
      <c r="Y13" s="13"/>
      <c r="Z13" s="13"/>
      <c r="AA13" s="13"/>
      <c r="AB13" s="13"/>
    </row>
    <row r="14" spans="1:28" s="14" customFormat="1" ht="45" customHeight="1" x14ac:dyDescent="0.2">
      <c r="A14" s="260" t="str">
        <f>'1. паспорт местоположение'!A15:C15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4" s="260"/>
      <c r="C14" s="260"/>
      <c r="D14" s="260"/>
      <c r="E14" s="260"/>
      <c r="F14" s="260"/>
      <c r="G14" s="260"/>
      <c r="H14" s="260"/>
      <c r="I14" s="260"/>
      <c r="J14" s="260"/>
      <c r="K14" s="260"/>
      <c r="L14" s="260"/>
      <c r="M14" s="260"/>
      <c r="N14" s="260"/>
      <c r="O14" s="260"/>
      <c r="P14" s="260"/>
      <c r="Q14" s="260"/>
      <c r="R14" s="260"/>
      <c r="S14" s="260"/>
      <c r="T14" s="11"/>
      <c r="U14" s="11"/>
      <c r="V14" s="11"/>
      <c r="W14" s="11"/>
      <c r="X14" s="11"/>
      <c r="Y14" s="11"/>
      <c r="Z14" s="11"/>
      <c r="AA14" s="11"/>
      <c r="AB14" s="11"/>
    </row>
    <row r="15" spans="1:28" s="14" customFormat="1" ht="15" customHeight="1" x14ac:dyDescent="0.2">
      <c r="A15" s="251" t="s">
        <v>10</v>
      </c>
      <c r="B15" s="251"/>
      <c r="C15" s="251"/>
      <c r="D15" s="251"/>
      <c r="E15" s="251"/>
      <c r="F15" s="251"/>
      <c r="G15" s="251"/>
      <c r="H15" s="251"/>
      <c r="I15" s="251"/>
      <c r="J15" s="251"/>
      <c r="K15" s="251"/>
      <c r="L15" s="251"/>
      <c r="M15" s="251"/>
      <c r="N15" s="251"/>
      <c r="O15" s="251"/>
      <c r="P15" s="251"/>
      <c r="Q15" s="251"/>
      <c r="R15" s="251"/>
      <c r="S15" s="251"/>
      <c r="T15" s="12"/>
      <c r="U15" s="12"/>
      <c r="V15" s="12"/>
      <c r="W15" s="12"/>
      <c r="X15" s="12"/>
      <c r="Y15" s="12"/>
      <c r="Z15" s="12"/>
      <c r="AA15" s="12"/>
      <c r="AB15" s="12"/>
    </row>
    <row r="16" spans="1:28" s="14"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13"/>
      <c r="U16" s="13"/>
      <c r="V16" s="13"/>
      <c r="W16" s="13"/>
      <c r="X16" s="13"/>
      <c r="Y16" s="13"/>
    </row>
    <row r="17" spans="1:28" s="14" customFormat="1" ht="45.75" customHeight="1" x14ac:dyDescent="0.2">
      <c r="A17" s="257" t="s">
        <v>75</v>
      </c>
      <c r="B17" s="257"/>
      <c r="C17" s="257"/>
      <c r="D17" s="257"/>
      <c r="E17" s="257"/>
      <c r="F17" s="257"/>
      <c r="G17" s="257"/>
      <c r="H17" s="257"/>
      <c r="I17" s="257"/>
      <c r="J17" s="257"/>
      <c r="K17" s="257"/>
      <c r="L17" s="257"/>
      <c r="M17" s="257"/>
      <c r="N17" s="257"/>
      <c r="O17" s="257"/>
      <c r="P17" s="257"/>
      <c r="Q17" s="257"/>
      <c r="R17" s="257"/>
      <c r="S17" s="257"/>
      <c r="T17" s="15"/>
      <c r="U17" s="15"/>
      <c r="V17" s="15"/>
      <c r="W17" s="15"/>
      <c r="X17" s="15"/>
      <c r="Y17" s="15"/>
      <c r="Z17" s="15"/>
      <c r="AA17" s="15"/>
      <c r="AB17" s="15"/>
    </row>
    <row r="18" spans="1:28" s="14"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13"/>
      <c r="U18" s="13"/>
      <c r="V18" s="13"/>
      <c r="W18" s="13"/>
      <c r="X18" s="13"/>
      <c r="Y18" s="13"/>
    </row>
    <row r="19" spans="1:28" s="14" customFormat="1" ht="54" customHeight="1" x14ac:dyDescent="0.2">
      <c r="A19" s="262" t="s">
        <v>12</v>
      </c>
      <c r="B19" s="262" t="s">
        <v>76</v>
      </c>
      <c r="C19" s="263" t="s">
        <v>77</v>
      </c>
      <c r="D19" s="262" t="s">
        <v>78</v>
      </c>
      <c r="E19" s="262" t="s">
        <v>79</v>
      </c>
      <c r="F19" s="262" t="s">
        <v>80</v>
      </c>
      <c r="G19" s="262" t="s">
        <v>81</v>
      </c>
      <c r="H19" s="262" t="s">
        <v>82</v>
      </c>
      <c r="I19" s="262" t="s">
        <v>83</v>
      </c>
      <c r="J19" s="262" t="s">
        <v>84</v>
      </c>
      <c r="K19" s="262" t="s">
        <v>85</v>
      </c>
      <c r="L19" s="262" t="s">
        <v>86</v>
      </c>
      <c r="M19" s="262" t="s">
        <v>87</v>
      </c>
      <c r="N19" s="262" t="s">
        <v>88</v>
      </c>
      <c r="O19" s="262" t="s">
        <v>89</v>
      </c>
      <c r="P19" s="262" t="s">
        <v>90</v>
      </c>
      <c r="Q19" s="262" t="s">
        <v>91</v>
      </c>
      <c r="R19" s="262"/>
      <c r="S19" s="265" t="s">
        <v>92</v>
      </c>
      <c r="T19" s="13"/>
      <c r="U19" s="13"/>
      <c r="V19" s="13"/>
      <c r="W19" s="13"/>
      <c r="X19" s="13"/>
      <c r="Y19" s="13"/>
    </row>
    <row r="20" spans="1:28" s="14" customFormat="1" ht="180.75" customHeight="1" x14ac:dyDescent="0.2">
      <c r="A20" s="262"/>
      <c r="B20" s="262"/>
      <c r="C20" s="264"/>
      <c r="D20" s="262"/>
      <c r="E20" s="262"/>
      <c r="F20" s="262"/>
      <c r="G20" s="262"/>
      <c r="H20" s="262"/>
      <c r="I20" s="262"/>
      <c r="J20" s="262"/>
      <c r="K20" s="262"/>
      <c r="L20" s="262"/>
      <c r="M20" s="262"/>
      <c r="N20" s="262"/>
      <c r="O20" s="262"/>
      <c r="P20" s="262"/>
      <c r="Q20" s="25" t="s">
        <v>93</v>
      </c>
      <c r="R20" s="26" t="s">
        <v>94</v>
      </c>
      <c r="S20" s="265"/>
      <c r="T20" s="13"/>
      <c r="U20" s="13"/>
      <c r="V20" s="13"/>
      <c r="W20" s="13"/>
      <c r="X20" s="13"/>
      <c r="Y20" s="13"/>
    </row>
    <row r="21" spans="1:28" s="14" customFormat="1" ht="18.75" x14ac:dyDescent="0.2">
      <c r="A21" s="25">
        <v>1</v>
      </c>
      <c r="B21" s="27">
        <v>2</v>
      </c>
      <c r="C21" s="25">
        <v>3</v>
      </c>
      <c r="D21" s="27">
        <v>4</v>
      </c>
      <c r="E21" s="25">
        <v>5</v>
      </c>
      <c r="F21" s="27">
        <v>6</v>
      </c>
      <c r="G21" s="25">
        <v>7</v>
      </c>
      <c r="H21" s="27">
        <v>8</v>
      </c>
      <c r="I21" s="25">
        <v>9</v>
      </c>
      <c r="J21" s="27">
        <v>10</v>
      </c>
      <c r="K21" s="25">
        <v>11</v>
      </c>
      <c r="L21" s="27">
        <v>12</v>
      </c>
      <c r="M21" s="25">
        <v>13</v>
      </c>
      <c r="N21" s="27">
        <v>14</v>
      </c>
      <c r="O21" s="25">
        <v>15</v>
      </c>
      <c r="P21" s="27">
        <v>16</v>
      </c>
      <c r="Q21" s="25">
        <v>17</v>
      </c>
      <c r="R21" s="27">
        <v>18</v>
      </c>
      <c r="S21" s="25">
        <v>19</v>
      </c>
      <c r="T21" s="13"/>
      <c r="U21" s="13"/>
      <c r="V21" s="13"/>
      <c r="W21" s="13"/>
      <c r="X21" s="13"/>
      <c r="Y21" s="13"/>
    </row>
    <row r="22" spans="1:28" s="14" customFormat="1" ht="18.75" x14ac:dyDescent="0.2">
      <c r="A22" s="28" t="s">
        <v>95</v>
      </c>
      <c r="B22" s="28" t="s">
        <v>95</v>
      </c>
      <c r="C22" s="28" t="s">
        <v>95</v>
      </c>
      <c r="D22" s="28" t="s">
        <v>95</v>
      </c>
      <c r="E22" s="28" t="s">
        <v>95</v>
      </c>
      <c r="F22" s="28" t="s">
        <v>95</v>
      </c>
      <c r="G22" s="28" t="s">
        <v>95</v>
      </c>
      <c r="H22" s="28" t="s">
        <v>95</v>
      </c>
      <c r="I22" s="28" t="s">
        <v>95</v>
      </c>
      <c r="J22" s="28" t="s">
        <v>95</v>
      </c>
      <c r="K22" s="28" t="s">
        <v>95</v>
      </c>
      <c r="L22" s="28" t="s">
        <v>95</v>
      </c>
      <c r="M22" s="28" t="s">
        <v>95</v>
      </c>
      <c r="N22" s="28" t="s">
        <v>95</v>
      </c>
      <c r="O22" s="28" t="s">
        <v>95</v>
      </c>
      <c r="P22" s="28" t="s">
        <v>95</v>
      </c>
      <c r="Q22" s="28" t="s">
        <v>95</v>
      </c>
      <c r="R22" s="29" t="s">
        <v>95</v>
      </c>
      <c r="S22" s="29" t="s">
        <v>95</v>
      </c>
      <c r="T22" s="13"/>
      <c r="U22" s="13"/>
      <c r="V22" s="13"/>
      <c r="W22" s="13"/>
    </row>
    <row r="23" spans="1:28" ht="20.25" customHeight="1" x14ac:dyDescent="0.25">
      <c r="A23" s="30"/>
      <c r="B23" s="27" t="s">
        <v>96</v>
      </c>
      <c r="C23" s="27"/>
      <c r="D23" s="27"/>
      <c r="E23" s="30" t="s">
        <v>95</v>
      </c>
      <c r="F23" s="30" t="s">
        <v>95</v>
      </c>
      <c r="G23" s="30" t="s">
        <v>95</v>
      </c>
      <c r="H23" s="30"/>
      <c r="I23" s="30"/>
      <c r="J23" s="30"/>
      <c r="K23" s="30"/>
      <c r="L23" s="30"/>
      <c r="M23" s="30"/>
      <c r="N23" s="30"/>
      <c r="O23" s="30"/>
      <c r="P23" s="30"/>
      <c r="Q23" s="31"/>
      <c r="R23" s="32"/>
      <c r="S23" s="32"/>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workbookViewId="0">
      <selection activeCell="C51" sqref="C51"/>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248" t="str">
        <f>'1. паспорт местоположение'!A5:C5</f>
        <v>Год раскрытия информации: 2025 год</v>
      </c>
      <c r="B6" s="248"/>
      <c r="C6" s="248"/>
      <c r="D6" s="248"/>
      <c r="E6" s="248"/>
      <c r="F6" s="248"/>
      <c r="G6" s="248"/>
      <c r="H6" s="248"/>
      <c r="I6" s="248"/>
      <c r="J6" s="248"/>
      <c r="K6" s="248"/>
      <c r="L6" s="248"/>
      <c r="M6" s="248"/>
      <c r="N6" s="248"/>
      <c r="O6" s="248"/>
      <c r="P6" s="248"/>
      <c r="Q6" s="248"/>
      <c r="R6" s="248"/>
      <c r="S6" s="248"/>
      <c r="T6" s="248"/>
    </row>
    <row r="7" spans="1:20" s="2" customFormat="1" x14ac:dyDescent="0.2">
      <c r="A7" s="6"/>
    </row>
    <row r="8" spans="1:20" s="2" customFormat="1" ht="18.75" x14ac:dyDescent="0.2">
      <c r="A8" s="249" t="s">
        <v>4</v>
      </c>
      <c r="B8" s="249"/>
      <c r="C8" s="249"/>
      <c r="D8" s="249"/>
      <c r="E8" s="249"/>
      <c r="F8" s="249"/>
      <c r="G8" s="249"/>
      <c r="H8" s="249"/>
      <c r="I8" s="249"/>
      <c r="J8" s="249"/>
      <c r="K8" s="249"/>
      <c r="L8" s="249"/>
      <c r="M8" s="249"/>
      <c r="N8" s="249"/>
      <c r="O8" s="249"/>
      <c r="P8" s="249"/>
      <c r="Q8" s="249"/>
      <c r="R8" s="249"/>
      <c r="S8" s="249"/>
      <c r="T8" s="249"/>
    </row>
    <row r="9" spans="1:20" s="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2" customFormat="1" ht="18.75" customHeight="1" x14ac:dyDescent="0.2">
      <c r="A10" s="258" t="str">
        <f>'1. паспорт местоположение'!A9:C9</f>
        <v>Акционерное общество "Россети Янтарь" ДЗО  ПАО "Россети"</v>
      </c>
      <c r="B10" s="258"/>
      <c r="C10" s="258"/>
      <c r="D10" s="258"/>
      <c r="E10" s="258"/>
      <c r="F10" s="258"/>
      <c r="G10" s="258"/>
      <c r="H10" s="258"/>
      <c r="I10" s="258"/>
      <c r="J10" s="258"/>
      <c r="K10" s="258"/>
      <c r="L10" s="258"/>
      <c r="M10" s="258"/>
      <c r="N10" s="258"/>
      <c r="O10" s="258"/>
      <c r="P10" s="258"/>
      <c r="Q10" s="258"/>
      <c r="R10" s="258"/>
      <c r="S10" s="258"/>
      <c r="T10" s="258"/>
    </row>
    <row r="11" spans="1:20" s="2" customFormat="1" ht="18.75" customHeight="1" x14ac:dyDescent="0.2">
      <c r="A11" s="251" t="s">
        <v>6</v>
      </c>
      <c r="B11" s="251"/>
      <c r="C11" s="251"/>
      <c r="D11" s="251"/>
      <c r="E11" s="251"/>
      <c r="F11" s="251"/>
      <c r="G11" s="251"/>
      <c r="H11" s="251"/>
      <c r="I11" s="251"/>
      <c r="J11" s="251"/>
      <c r="K11" s="251"/>
      <c r="L11" s="251"/>
      <c r="M11" s="251"/>
      <c r="N11" s="251"/>
      <c r="O11" s="251"/>
      <c r="P11" s="251"/>
      <c r="Q11" s="251"/>
      <c r="R11" s="251"/>
      <c r="S11" s="251"/>
      <c r="T11" s="251"/>
    </row>
    <row r="12" spans="1:20" s="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2" customFormat="1" ht="18.75" customHeight="1" x14ac:dyDescent="0.2">
      <c r="A13" s="258" t="str">
        <f>'1. паспорт местоположение'!A12:C12</f>
        <v>O_22-0924</v>
      </c>
      <c r="B13" s="258"/>
      <c r="C13" s="258"/>
      <c r="D13" s="258"/>
      <c r="E13" s="258"/>
      <c r="F13" s="258"/>
      <c r="G13" s="258"/>
      <c r="H13" s="258"/>
      <c r="I13" s="258"/>
      <c r="J13" s="258"/>
      <c r="K13" s="258"/>
      <c r="L13" s="258"/>
      <c r="M13" s="258"/>
      <c r="N13" s="258"/>
      <c r="O13" s="258"/>
      <c r="P13" s="258"/>
      <c r="Q13" s="258"/>
      <c r="R13" s="258"/>
      <c r="S13" s="258"/>
      <c r="T13" s="258"/>
    </row>
    <row r="14" spans="1:20" s="2" customFormat="1" ht="18.75" customHeight="1" x14ac:dyDescent="0.2">
      <c r="A14" s="251" t="s">
        <v>8</v>
      </c>
      <c r="B14" s="251"/>
      <c r="C14" s="251"/>
      <c r="D14" s="251"/>
      <c r="E14" s="251"/>
      <c r="F14" s="251"/>
      <c r="G14" s="251"/>
      <c r="H14" s="251"/>
      <c r="I14" s="251"/>
      <c r="J14" s="251"/>
      <c r="K14" s="251"/>
      <c r="L14" s="251"/>
      <c r="M14" s="251"/>
      <c r="N14" s="251"/>
      <c r="O14" s="251"/>
      <c r="P14" s="251"/>
      <c r="Q14" s="251"/>
      <c r="R14" s="251"/>
      <c r="S14" s="251"/>
      <c r="T14" s="251"/>
    </row>
    <row r="15" spans="1:20" s="2"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14" customFormat="1" ht="57" customHeight="1" x14ac:dyDescent="0.2">
      <c r="A16" s="260"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6" s="260"/>
      <c r="C16" s="260"/>
      <c r="D16" s="260"/>
      <c r="E16" s="260"/>
      <c r="F16" s="260"/>
      <c r="G16" s="260"/>
      <c r="H16" s="260"/>
      <c r="I16" s="260"/>
      <c r="J16" s="260"/>
      <c r="K16" s="260"/>
      <c r="L16" s="260"/>
      <c r="M16" s="260"/>
      <c r="N16" s="260"/>
      <c r="O16" s="260"/>
      <c r="P16" s="260"/>
      <c r="Q16" s="260"/>
      <c r="R16" s="260"/>
      <c r="S16" s="260"/>
      <c r="T16" s="260"/>
    </row>
    <row r="17" spans="1:113" s="14" customFormat="1" ht="15" customHeight="1" x14ac:dyDescent="0.2">
      <c r="A17" s="251" t="s">
        <v>10</v>
      </c>
      <c r="B17" s="251"/>
      <c r="C17" s="251"/>
      <c r="D17" s="251"/>
      <c r="E17" s="251"/>
      <c r="F17" s="251"/>
      <c r="G17" s="251"/>
      <c r="H17" s="251"/>
      <c r="I17" s="251"/>
      <c r="J17" s="251"/>
      <c r="K17" s="251"/>
      <c r="L17" s="251"/>
      <c r="M17" s="251"/>
      <c r="N17" s="251"/>
      <c r="O17" s="251"/>
      <c r="P17" s="251"/>
      <c r="Q17" s="251"/>
      <c r="R17" s="251"/>
      <c r="S17" s="251"/>
      <c r="T17" s="251"/>
    </row>
    <row r="18" spans="1:113" s="14"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14" customFormat="1" ht="15" customHeight="1" x14ac:dyDescent="0.2">
      <c r="A19" s="252" t="s">
        <v>97</v>
      </c>
      <c r="B19" s="252"/>
      <c r="C19" s="252"/>
      <c r="D19" s="252"/>
      <c r="E19" s="252"/>
      <c r="F19" s="252"/>
      <c r="G19" s="252"/>
      <c r="H19" s="252"/>
      <c r="I19" s="252"/>
      <c r="J19" s="252"/>
      <c r="K19" s="252"/>
      <c r="L19" s="252"/>
      <c r="M19" s="252"/>
      <c r="N19" s="252"/>
      <c r="O19" s="252"/>
      <c r="P19" s="252"/>
      <c r="Q19" s="252"/>
      <c r="R19" s="252"/>
      <c r="S19" s="252"/>
      <c r="T19" s="252"/>
    </row>
    <row r="20" spans="1:113" s="34"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12</v>
      </c>
      <c r="B21" s="273" t="s">
        <v>98</v>
      </c>
      <c r="C21" s="274"/>
      <c r="D21" s="277" t="s">
        <v>99</v>
      </c>
      <c r="E21" s="273" t="s">
        <v>100</v>
      </c>
      <c r="F21" s="274"/>
      <c r="G21" s="273" t="s">
        <v>101</v>
      </c>
      <c r="H21" s="274"/>
      <c r="I21" s="273" t="s">
        <v>102</v>
      </c>
      <c r="J21" s="274"/>
      <c r="K21" s="277" t="s">
        <v>103</v>
      </c>
      <c r="L21" s="273" t="s">
        <v>104</v>
      </c>
      <c r="M21" s="274"/>
      <c r="N21" s="273" t="s">
        <v>105</v>
      </c>
      <c r="O21" s="274"/>
      <c r="P21" s="277" t="s">
        <v>106</v>
      </c>
      <c r="Q21" s="266" t="s">
        <v>107</v>
      </c>
      <c r="R21" s="280"/>
      <c r="S21" s="266" t="s">
        <v>108</v>
      </c>
      <c r="T21" s="267"/>
    </row>
    <row r="22" spans="1:113" ht="204.75" customHeight="1" x14ac:dyDescent="0.25">
      <c r="A22" s="271"/>
      <c r="B22" s="275"/>
      <c r="C22" s="276"/>
      <c r="D22" s="278"/>
      <c r="E22" s="275"/>
      <c r="F22" s="276"/>
      <c r="G22" s="275"/>
      <c r="H22" s="276"/>
      <c r="I22" s="275"/>
      <c r="J22" s="276"/>
      <c r="K22" s="279"/>
      <c r="L22" s="275"/>
      <c r="M22" s="276"/>
      <c r="N22" s="275"/>
      <c r="O22" s="276"/>
      <c r="P22" s="279"/>
      <c r="Q22" s="36" t="s">
        <v>109</v>
      </c>
      <c r="R22" s="36" t="s">
        <v>110</v>
      </c>
      <c r="S22" s="36" t="s">
        <v>111</v>
      </c>
      <c r="T22" s="36" t="s">
        <v>112</v>
      </c>
    </row>
    <row r="23" spans="1:113" ht="51.75" customHeight="1" x14ac:dyDescent="0.25">
      <c r="A23" s="272"/>
      <c r="B23" s="36" t="s">
        <v>113</v>
      </c>
      <c r="C23" s="36" t="s">
        <v>114</v>
      </c>
      <c r="D23" s="279"/>
      <c r="E23" s="36" t="s">
        <v>113</v>
      </c>
      <c r="F23" s="36" t="s">
        <v>114</v>
      </c>
      <c r="G23" s="36" t="s">
        <v>113</v>
      </c>
      <c r="H23" s="36" t="s">
        <v>114</v>
      </c>
      <c r="I23" s="36" t="s">
        <v>113</v>
      </c>
      <c r="J23" s="36" t="s">
        <v>114</v>
      </c>
      <c r="K23" s="36" t="s">
        <v>113</v>
      </c>
      <c r="L23" s="36" t="s">
        <v>113</v>
      </c>
      <c r="M23" s="36" t="s">
        <v>114</v>
      </c>
      <c r="N23" s="36" t="s">
        <v>113</v>
      </c>
      <c r="O23" s="36" t="s">
        <v>114</v>
      </c>
      <c r="P23" s="35" t="s">
        <v>113</v>
      </c>
      <c r="Q23" s="36" t="s">
        <v>113</v>
      </c>
      <c r="R23" s="36" t="s">
        <v>113</v>
      </c>
      <c r="S23" s="36" t="s">
        <v>113</v>
      </c>
      <c r="T23" s="36" t="s">
        <v>113</v>
      </c>
    </row>
    <row r="24" spans="1:113"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113" s="34" customFormat="1" ht="24" customHeight="1" x14ac:dyDescent="0.25">
      <c r="A25" s="38" t="s">
        <v>95</v>
      </c>
      <c r="B25" s="39" t="s">
        <v>95</v>
      </c>
      <c r="C25" s="39" t="s">
        <v>95</v>
      </c>
      <c r="D25" s="39" t="s">
        <v>95</v>
      </c>
      <c r="E25" s="39" t="s">
        <v>95</v>
      </c>
      <c r="F25" s="39" t="s">
        <v>95</v>
      </c>
      <c r="G25" s="39" t="s">
        <v>95</v>
      </c>
      <c r="H25" s="39" t="s">
        <v>95</v>
      </c>
      <c r="I25" s="39" t="s">
        <v>95</v>
      </c>
      <c r="J25" s="40" t="s">
        <v>95</v>
      </c>
      <c r="K25" s="40" t="s">
        <v>95</v>
      </c>
      <c r="L25" s="40" t="s">
        <v>95</v>
      </c>
      <c r="M25" s="41" t="s">
        <v>95</v>
      </c>
      <c r="N25" s="41" t="s">
        <v>95</v>
      </c>
      <c r="O25" s="41" t="s">
        <v>95</v>
      </c>
      <c r="P25" s="40" t="s">
        <v>95</v>
      </c>
      <c r="Q25" s="42" t="s">
        <v>95</v>
      </c>
      <c r="R25" s="39" t="s">
        <v>95</v>
      </c>
      <c r="S25" s="42" t="s">
        <v>95</v>
      </c>
      <c r="T25" s="39" t="s">
        <v>95</v>
      </c>
    </row>
    <row r="26" spans="1:113" ht="3" customHeight="1" x14ac:dyDescent="0.25"/>
    <row r="27" spans="1:113" s="43" customFormat="1" ht="12.75" x14ac:dyDescent="0.2">
      <c r="B27" s="44"/>
      <c r="C27" s="44"/>
      <c r="K27" s="44"/>
    </row>
    <row r="28" spans="1:113" s="43" customFormat="1" x14ac:dyDescent="0.25">
      <c r="B28" s="33" t="s">
        <v>115</v>
      </c>
      <c r="C28" s="33"/>
      <c r="D28" s="33"/>
      <c r="E28" s="33"/>
      <c r="F28" s="33"/>
      <c r="G28" s="33"/>
      <c r="H28" s="33"/>
      <c r="I28" s="33"/>
      <c r="J28" s="33"/>
      <c r="K28" s="33"/>
      <c r="L28" s="33"/>
      <c r="M28" s="33"/>
      <c r="N28" s="33"/>
      <c r="O28" s="33"/>
      <c r="P28" s="33"/>
      <c r="Q28" s="33"/>
      <c r="R28" s="33"/>
    </row>
    <row r="29" spans="1:113" x14ac:dyDescent="0.25">
      <c r="B29" s="268" t="s">
        <v>116</v>
      </c>
      <c r="C29" s="268"/>
      <c r="D29" s="268"/>
      <c r="E29" s="268"/>
      <c r="F29" s="268"/>
      <c r="G29" s="268"/>
      <c r="H29" s="268"/>
      <c r="I29" s="268"/>
      <c r="J29" s="268"/>
      <c r="K29" s="268"/>
      <c r="L29" s="268"/>
      <c r="M29" s="268"/>
      <c r="N29" s="268"/>
      <c r="O29" s="268"/>
      <c r="P29" s="268"/>
      <c r="Q29" s="268"/>
      <c r="R29" s="268"/>
    </row>
    <row r="31" spans="1:113" x14ac:dyDescent="0.25">
      <c r="B31" s="45" t="s">
        <v>117</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5" t="s">
        <v>118</v>
      </c>
      <c r="C32" s="45"/>
      <c r="D32" s="45"/>
      <c r="E32" s="45"/>
      <c r="H32" s="45"/>
      <c r="I32" s="45"/>
      <c r="J32" s="45"/>
      <c r="K32" s="45"/>
      <c r="L32" s="45"/>
      <c r="M32" s="45"/>
      <c r="N32" s="45"/>
      <c r="O32" s="45"/>
      <c r="P32" s="45"/>
      <c r="Q32" s="45"/>
      <c r="R32" s="45"/>
    </row>
    <row r="33" spans="2:113" x14ac:dyDescent="0.25">
      <c r="B33" s="45" t="s">
        <v>119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25">
      <c r="B34" s="45" t="s">
        <v>120</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25">
      <c r="B35" s="45" t="s">
        <v>121</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25">
      <c r="B36" s="45" t="s">
        <v>122</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25">
      <c r="B37" s="45" t="s">
        <v>123</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25">
      <c r="B38" s="45" t="s">
        <v>124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25">
      <c r="B39" s="45" t="s">
        <v>125</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25">
      <c r="B40" s="45" t="s">
        <v>126</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51" sqref="C51"/>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248" t="str">
        <f>'1. паспорт местоположение'!A5:C5</f>
        <v>Год раскрытия информации: 2025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249" t="s">
        <v>4</v>
      </c>
      <c r="F7" s="249"/>
      <c r="G7" s="249"/>
      <c r="H7" s="249"/>
      <c r="I7" s="249"/>
      <c r="J7" s="249"/>
      <c r="K7" s="249"/>
      <c r="L7" s="249"/>
      <c r="M7" s="249"/>
      <c r="N7" s="249"/>
      <c r="O7" s="249"/>
      <c r="P7" s="249"/>
      <c r="Q7" s="249"/>
      <c r="R7" s="249"/>
      <c r="S7" s="249"/>
      <c r="T7" s="249"/>
      <c r="U7" s="249"/>
      <c r="V7" s="249"/>
      <c r="W7" s="249"/>
      <c r="X7" s="249"/>
      <c r="Y7" s="249"/>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258" t="str">
        <f>'1. паспорт местоположение'!A9</f>
        <v>Акционерное общество "Россети Янтарь" ДЗО  ПАО "Россети"</v>
      </c>
      <c r="F9" s="258"/>
      <c r="G9" s="258"/>
      <c r="H9" s="258"/>
      <c r="I9" s="258"/>
      <c r="J9" s="258"/>
      <c r="K9" s="258"/>
      <c r="L9" s="258"/>
      <c r="M9" s="258"/>
      <c r="N9" s="258"/>
      <c r="O9" s="258"/>
      <c r="P9" s="258"/>
      <c r="Q9" s="258"/>
      <c r="R9" s="258"/>
      <c r="S9" s="258"/>
      <c r="T9" s="258"/>
      <c r="U9" s="258"/>
      <c r="V9" s="258"/>
      <c r="W9" s="258"/>
      <c r="X9" s="258"/>
      <c r="Y9" s="258"/>
    </row>
    <row r="10" spans="1:27" s="2" customFormat="1" ht="18.75" customHeight="1" x14ac:dyDescent="0.2">
      <c r="E10" s="251" t="s">
        <v>6</v>
      </c>
      <c r="F10" s="251"/>
      <c r="G10" s="251"/>
      <c r="H10" s="251"/>
      <c r="I10" s="251"/>
      <c r="J10" s="251"/>
      <c r="K10" s="251"/>
      <c r="L10" s="251"/>
      <c r="M10" s="251"/>
      <c r="N10" s="251"/>
      <c r="O10" s="251"/>
      <c r="P10" s="251"/>
      <c r="Q10" s="251"/>
      <c r="R10" s="251"/>
      <c r="S10" s="251"/>
      <c r="T10" s="251"/>
      <c r="U10" s="251"/>
      <c r="V10" s="251"/>
      <c r="W10" s="251"/>
      <c r="X10" s="251"/>
      <c r="Y10" s="251"/>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258" t="str">
        <f>'1. паспорт местоположение'!A12</f>
        <v>O_22-0924</v>
      </c>
      <c r="F12" s="258"/>
      <c r="G12" s="258"/>
      <c r="H12" s="258"/>
      <c r="I12" s="258"/>
      <c r="J12" s="258"/>
      <c r="K12" s="258"/>
      <c r="L12" s="258"/>
      <c r="M12" s="258"/>
      <c r="N12" s="258"/>
      <c r="O12" s="258"/>
      <c r="P12" s="258"/>
      <c r="Q12" s="258"/>
      <c r="R12" s="258"/>
      <c r="S12" s="258"/>
      <c r="T12" s="258"/>
      <c r="U12" s="258"/>
      <c r="V12" s="258"/>
      <c r="W12" s="258"/>
      <c r="X12" s="258"/>
      <c r="Y12" s="258"/>
    </row>
    <row r="13" spans="1:27" s="2" customFormat="1" ht="18.75" customHeight="1" x14ac:dyDescent="0.2">
      <c r="E13" s="251" t="s">
        <v>8</v>
      </c>
      <c r="F13" s="251"/>
      <c r="G13" s="251"/>
      <c r="H13" s="251"/>
      <c r="I13" s="251"/>
      <c r="J13" s="251"/>
      <c r="K13" s="251"/>
      <c r="L13" s="251"/>
      <c r="M13" s="251"/>
      <c r="N13" s="251"/>
      <c r="O13" s="251"/>
      <c r="P13" s="251"/>
      <c r="Q13" s="251"/>
      <c r="R13" s="251"/>
      <c r="S13" s="251"/>
      <c r="T13" s="251"/>
      <c r="U13" s="251"/>
      <c r="V13" s="251"/>
      <c r="W13" s="251"/>
      <c r="X13" s="251"/>
      <c r="Y13" s="251"/>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111.75" customHeight="1" x14ac:dyDescent="0.2">
      <c r="E15" s="260"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F15" s="260"/>
      <c r="G15" s="260"/>
      <c r="H15" s="260"/>
      <c r="I15" s="260"/>
      <c r="J15" s="260"/>
      <c r="K15" s="260"/>
      <c r="L15" s="260"/>
      <c r="M15" s="260"/>
      <c r="N15" s="260"/>
      <c r="O15" s="260"/>
      <c r="P15" s="260"/>
      <c r="Q15" s="260"/>
      <c r="R15" s="260"/>
      <c r="S15" s="260"/>
      <c r="T15" s="260"/>
      <c r="U15" s="260"/>
      <c r="V15" s="260"/>
      <c r="W15" s="260"/>
      <c r="X15" s="260"/>
      <c r="Y15" s="260"/>
    </row>
    <row r="16" spans="1:27" s="14" customFormat="1" ht="15" customHeight="1" x14ac:dyDescent="0.2">
      <c r="E16" s="251" t="s">
        <v>10</v>
      </c>
      <c r="F16" s="251"/>
      <c r="G16" s="251"/>
      <c r="H16" s="251"/>
      <c r="I16" s="251"/>
      <c r="J16" s="251"/>
      <c r="K16" s="251"/>
      <c r="L16" s="251"/>
      <c r="M16" s="251"/>
      <c r="N16" s="251"/>
      <c r="O16" s="251"/>
      <c r="P16" s="251"/>
      <c r="Q16" s="251"/>
      <c r="R16" s="251"/>
      <c r="S16" s="251"/>
      <c r="T16" s="251"/>
      <c r="U16" s="251"/>
      <c r="V16" s="251"/>
      <c r="W16" s="251"/>
      <c r="X16" s="251"/>
      <c r="Y16" s="251"/>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127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34" customFormat="1" ht="21" customHeight="1" x14ac:dyDescent="0.25"/>
    <row r="21" spans="1:27" ht="15.75" customHeight="1" x14ac:dyDescent="0.25">
      <c r="A21" s="277" t="s">
        <v>12</v>
      </c>
      <c r="B21" s="273" t="s">
        <v>128</v>
      </c>
      <c r="C21" s="274"/>
      <c r="D21" s="273" t="s">
        <v>129</v>
      </c>
      <c r="E21" s="274"/>
      <c r="F21" s="266" t="s">
        <v>85</v>
      </c>
      <c r="G21" s="267"/>
      <c r="H21" s="267"/>
      <c r="I21" s="280"/>
      <c r="J21" s="277" t="s">
        <v>130</v>
      </c>
      <c r="K21" s="273" t="s">
        <v>131</v>
      </c>
      <c r="L21" s="274"/>
      <c r="M21" s="273" t="s">
        <v>132</v>
      </c>
      <c r="N21" s="274"/>
      <c r="O21" s="273" t="s">
        <v>133</v>
      </c>
      <c r="P21" s="274"/>
      <c r="Q21" s="273" t="s">
        <v>134</v>
      </c>
      <c r="R21" s="274"/>
      <c r="S21" s="277" t="s">
        <v>135</v>
      </c>
      <c r="T21" s="277" t="s">
        <v>136</v>
      </c>
      <c r="U21" s="277" t="s">
        <v>137</v>
      </c>
      <c r="V21" s="273" t="s">
        <v>138</v>
      </c>
      <c r="W21" s="274"/>
      <c r="X21" s="266" t="s">
        <v>107</v>
      </c>
      <c r="Y21" s="267"/>
      <c r="Z21" s="266" t="s">
        <v>108</v>
      </c>
      <c r="AA21" s="267"/>
    </row>
    <row r="22" spans="1:27" ht="216" customHeight="1" x14ac:dyDescent="0.25">
      <c r="A22" s="278"/>
      <c r="B22" s="275"/>
      <c r="C22" s="276"/>
      <c r="D22" s="275"/>
      <c r="E22" s="276"/>
      <c r="F22" s="266" t="s">
        <v>139</v>
      </c>
      <c r="G22" s="280"/>
      <c r="H22" s="266" t="s">
        <v>140</v>
      </c>
      <c r="I22" s="280"/>
      <c r="J22" s="279"/>
      <c r="K22" s="275"/>
      <c r="L22" s="276"/>
      <c r="M22" s="275"/>
      <c r="N22" s="276"/>
      <c r="O22" s="275"/>
      <c r="P22" s="276"/>
      <c r="Q22" s="275"/>
      <c r="R22" s="276"/>
      <c r="S22" s="279"/>
      <c r="T22" s="279"/>
      <c r="U22" s="279"/>
      <c r="V22" s="275"/>
      <c r="W22" s="276"/>
      <c r="X22" s="36" t="s">
        <v>109</v>
      </c>
      <c r="Y22" s="36" t="s">
        <v>110</v>
      </c>
      <c r="Z22" s="36" t="s">
        <v>111</v>
      </c>
      <c r="AA22" s="36" t="s">
        <v>112</v>
      </c>
    </row>
    <row r="23" spans="1:27" ht="60" customHeight="1" x14ac:dyDescent="0.25">
      <c r="A23" s="279"/>
      <c r="B23" s="35" t="s">
        <v>113</v>
      </c>
      <c r="C23" s="35" t="s">
        <v>114</v>
      </c>
      <c r="D23" s="35" t="s">
        <v>113</v>
      </c>
      <c r="E23" s="35" t="s">
        <v>114</v>
      </c>
      <c r="F23" s="35" t="s">
        <v>113</v>
      </c>
      <c r="G23" s="35" t="s">
        <v>114</v>
      </c>
      <c r="H23" s="35" t="s">
        <v>113</v>
      </c>
      <c r="I23" s="35" t="s">
        <v>114</v>
      </c>
      <c r="J23" s="35" t="s">
        <v>113</v>
      </c>
      <c r="K23" s="35" t="s">
        <v>113</v>
      </c>
      <c r="L23" s="35" t="s">
        <v>114</v>
      </c>
      <c r="M23" s="35" t="s">
        <v>113</v>
      </c>
      <c r="N23" s="35" t="s">
        <v>114</v>
      </c>
      <c r="O23" s="35" t="s">
        <v>113</v>
      </c>
      <c r="P23" s="35" t="s">
        <v>114</v>
      </c>
      <c r="Q23" s="35" t="s">
        <v>113</v>
      </c>
      <c r="R23" s="35" t="s">
        <v>114</v>
      </c>
      <c r="S23" s="35" t="s">
        <v>113</v>
      </c>
      <c r="T23" s="35" t="s">
        <v>113</v>
      </c>
      <c r="U23" s="35" t="s">
        <v>113</v>
      </c>
      <c r="V23" s="35" t="s">
        <v>113</v>
      </c>
      <c r="W23" s="35" t="s">
        <v>114</v>
      </c>
      <c r="X23" s="35" t="s">
        <v>113</v>
      </c>
      <c r="Y23" s="35" t="s">
        <v>113</v>
      </c>
      <c r="Z23" s="36" t="s">
        <v>113</v>
      </c>
      <c r="AA23" s="36" t="s">
        <v>113</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34" customFormat="1" ht="24" customHeight="1" x14ac:dyDescent="0.25">
      <c r="A25" s="48" t="s">
        <v>95</v>
      </c>
      <c r="B25" s="48" t="s">
        <v>95</v>
      </c>
      <c r="C25" s="48" t="s">
        <v>95</v>
      </c>
      <c r="D25" s="48" t="s">
        <v>95</v>
      </c>
      <c r="E25" s="49" t="s">
        <v>95</v>
      </c>
      <c r="F25" s="49" t="s">
        <v>95</v>
      </c>
      <c r="G25" s="50" t="s">
        <v>95</v>
      </c>
      <c r="H25" s="50" t="s">
        <v>95</v>
      </c>
      <c r="I25" s="50" t="s">
        <v>95</v>
      </c>
      <c r="J25" s="51" t="s">
        <v>95</v>
      </c>
      <c r="K25" s="51" t="s">
        <v>95</v>
      </c>
      <c r="L25" s="52" t="s">
        <v>95</v>
      </c>
      <c r="M25" s="52" t="s">
        <v>95</v>
      </c>
      <c r="N25" s="49" t="s">
        <v>95</v>
      </c>
      <c r="O25" s="49" t="s">
        <v>95</v>
      </c>
      <c r="P25" s="49" t="s">
        <v>95</v>
      </c>
      <c r="Q25" s="49" t="s">
        <v>95</v>
      </c>
      <c r="R25" s="50" t="s">
        <v>95</v>
      </c>
      <c r="S25" s="51" t="s">
        <v>95</v>
      </c>
      <c r="T25" s="51" t="s">
        <v>95</v>
      </c>
      <c r="U25" s="51" t="s">
        <v>95</v>
      </c>
      <c r="V25" s="51" t="s">
        <v>95</v>
      </c>
      <c r="W25" s="49" t="s">
        <v>95</v>
      </c>
      <c r="X25" s="48" t="s">
        <v>95</v>
      </c>
      <c r="Y25" s="48" t="s">
        <v>95</v>
      </c>
      <c r="Z25" s="48" t="s">
        <v>95</v>
      </c>
      <c r="AA25" s="48" t="s">
        <v>95</v>
      </c>
    </row>
    <row r="26" spans="1:27" ht="3" customHeight="1" x14ac:dyDescent="0.25">
      <c r="X26" s="53"/>
      <c r="Y26" s="54"/>
    </row>
    <row r="27" spans="1:27" s="43" customFormat="1" ht="12.75" x14ac:dyDescent="0.2">
      <c r="A27" s="44"/>
      <c r="B27" s="44"/>
      <c r="C27" s="44"/>
      <c r="E27" s="44"/>
    </row>
    <row r="28" spans="1:27" s="43" customFormat="1" ht="12.75" x14ac:dyDescent="0.2">
      <c r="A28" s="44"/>
      <c r="B28" s="44"/>
      <c r="C28" s="44"/>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0" workbookViewId="0">
      <selection activeCell="C30" sqref="C30"/>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248" t="str">
        <f>'1. паспорт местоположение'!A5:C5</f>
        <v>Год раскрытия информации: 2025 год</v>
      </c>
      <c r="B5" s="248"/>
      <c r="C5" s="248"/>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2" customFormat="1" ht="18.75" x14ac:dyDescent="0.3">
      <c r="A6" s="6"/>
      <c r="G6" s="5"/>
    </row>
    <row r="7" spans="1:29" s="2" customFormat="1" ht="18.75" x14ac:dyDescent="0.2">
      <c r="A7" s="249" t="s">
        <v>4</v>
      </c>
      <c r="B7" s="249"/>
      <c r="C7" s="249"/>
      <c r="D7" s="10"/>
      <c r="E7" s="10"/>
      <c r="F7" s="10"/>
      <c r="G7" s="10"/>
      <c r="H7" s="10"/>
      <c r="I7" s="10"/>
      <c r="J7" s="10"/>
      <c r="K7" s="10"/>
      <c r="L7" s="10"/>
      <c r="M7" s="10"/>
      <c r="N7" s="10"/>
      <c r="O7" s="10"/>
      <c r="P7" s="10"/>
      <c r="Q7" s="10"/>
      <c r="R7" s="10"/>
      <c r="S7" s="10"/>
      <c r="T7" s="10"/>
      <c r="U7" s="10"/>
    </row>
    <row r="8" spans="1:29" s="2" customFormat="1" ht="18.75" x14ac:dyDescent="0.2">
      <c r="A8" s="249"/>
      <c r="B8" s="249"/>
      <c r="C8" s="249"/>
      <c r="D8" s="9"/>
      <c r="E8" s="9"/>
      <c r="F8" s="9"/>
      <c r="G8" s="9"/>
      <c r="H8" s="10"/>
      <c r="I8" s="10"/>
      <c r="J8" s="10"/>
      <c r="K8" s="10"/>
      <c r="L8" s="10"/>
      <c r="M8" s="10"/>
      <c r="N8" s="10"/>
      <c r="O8" s="10"/>
      <c r="P8" s="10"/>
      <c r="Q8" s="10"/>
      <c r="R8" s="10"/>
      <c r="S8" s="10"/>
      <c r="T8" s="10"/>
      <c r="U8" s="10"/>
    </row>
    <row r="9" spans="1:29" s="2" customFormat="1" ht="18.75" x14ac:dyDescent="0.2">
      <c r="A9" s="258" t="str">
        <f>'1. паспорт местоположение'!A9:C9</f>
        <v>Акционерное общество "Россети Янтарь" ДЗО  ПАО "Россети"</v>
      </c>
      <c r="B9" s="258"/>
      <c r="C9" s="258"/>
      <c r="D9" s="11"/>
      <c r="E9" s="11"/>
      <c r="F9" s="11"/>
      <c r="G9" s="11"/>
      <c r="H9" s="10"/>
      <c r="I9" s="10"/>
      <c r="J9" s="10"/>
      <c r="K9" s="10"/>
      <c r="L9" s="10"/>
      <c r="M9" s="10"/>
      <c r="N9" s="10"/>
      <c r="O9" s="10"/>
      <c r="P9" s="10"/>
      <c r="Q9" s="10"/>
      <c r="R9" s="10"/>
      <c r="S9" s="10"/>
      <c r="T9" s="10"/>
      <c r="U9" s="10"/>
    </row>
    <row r="10" spans="1:29" s="2" customFormat="1" ht="18.75" x14ac:dyDescent="0.2">
      <c r="A10" s="251" t="s">
        <v>6</v>
      </c>
      <c r="B10" s="251"/>
      <c r="C10" s="251"/>
      <c r="D10" s="12"/>
      <c r="E10" s="12"/>
      <c r="F10" s="12"/>
      <c r="G10" s="12"/>
      <c r="H10" s="10"/>
      <c r="I10" s="10"/>
      <c r="J10" s="10"/>
      <c r="K10" s="10"/>
      <c r="L10" s="10"/>
      <c r="M10" s="10"/>
      <c r="N10" s="10"/>
      <c r="O10" s="10"/>
      <c r="P10" s="10"/>
      <c r="Q10" s="10"/>
      <c r="R10" s="10"/>
      <c r="S10" s="10"/>
      <c r="T10" s="10"/>
      <c r="U10" s="10"/>
    </row>
    <row r="11" spans="1:29" s="2" customFormat="1" ht="18.75" x14ac:dyDescent="0.2">
      <c r="A11" s="249"/>
      <c r="B11" s="249"/>
      <c r="C11" s="249"/>
      <c r="D11" s="9"/>
      <c r="E11" s="9"/>
      <c r="F11" s="9"/>
      <c r="G11" s="9"/>
      <c r="H11" s="10"/>
      <c r="I11" s="10"/>
      <c r="J11" s="10"/>
      <c r="K11" s="10"/>
      <c r="L11" s="10"/>
      <c r="M11" s="10"/>
      <c r="N11" s="10"/>
      <c r="O11" s="10"/>
      <c r="P11" s="10"/>
      <c r="Q11" s="10"/>
      <c r="R11" s="10"/>
      <c r="S11" s="10"/>
      <c r="T11" s="10"/>
      <c r="U11" s="10"/>
    </row>
    <row r="12" spans="1:29" s="2" customFormat="1" ht="18.75" x14ac:dyDescent="0.2">
      <c r="A12" s="281" t="str">
        <f>'1. паспорт местоположение'!A12:C12</f>
        <v>O_22-0924</v>
      </c>
      <c r="B12" s="281"/>
      <c r="C12" s="281"/>
      <c r="D12" s="11"/>
      <c r="E12" s="11"/>
      <c r="F12" s="11"/>
      <c r="G12" s="11"/>
      <c r="H12" s="10"/>
      <c r="I12" s="10"/>
      <c r="J12" s="10"/>
      <c r="K12" s="10"/>
      <c r="L12" s="10"/>
      <c r="M12" s="10"/>
      <c r="N12" s="10"/>
      <c r="O12" s="10"/>
      <c r="P12" s="10"/>
      <c r="Q12" s="10"/>
      <c r="R12" s="10"/>
      <c r="S12" s="10"/>
      <c r="T12" s="10"/>
      <c r="U12" s="10"/>
    </row>
    <row r="13" spans="1:29" s="2" customFormat="1" ht="18.75" x14ac:dyDescent="0.2">
      <c r="A13" s="251" t="s">
        <v>8</v>
      </c>
      <c r="B13" s="251"/>
      <c r="C13" s="251"/>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259"/>
      <c r="B14" s="259"/>
      <c r="C14" s="259"/>
      <c r="D14" s="13"/>
      <c r="E14" s="13"/>
      <c r="F14" s="13"/>
      <c r="G14" s="13"/>
      <c r="H14" s="13"/>
      <c r="I14" s="13"/>
      <c r="J14" s="13"/>
      <c r="K14" s="13"/>
      <c r="L14" s="13"/>
      <c r="M14" s="13"/>
      <c r="N14" s="13"/>
      <c r="O14" s="13"/>
      <c r="P14" s="13"/>
      <c r="Q14" s="13"/>
      <c r="R14" s="13"/>
      <c r="S14" s="13"/>
      <c r="T14" s="13"/>
      <c r="U14" s="13"/>
    </row>
    <row r="15" spans="1:29" s="14" customFormat="1" ht="68.25" customHeight="1" x14ac:dyDescent="0.2">
      <c r="A15" s="256" t="str">
        <f>'1. паспорт местоположение'!A15:C15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256"/>
      <c r="C15" s="256"/>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251" t="s">
        <v>10</v>
      </c>
      <c r="B16" s="251"/>
      <c r="C16" s="251"/>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259"/>
      <c r="B17" s="259"/>
      <c r="C17" s="259"/>
      <c r="D17" s="13"/>
      <c r="E17" s="13"/>
      <c r="F17" s="13"/>
      <c r="G17" s="13"/>
      <c r="H17" s="13"/>
      <c r="I17" s="13"/>
      <c r="J17" s="13"/>
      <c r="K17" s="13"/>
      <c r="L17" s="13"/>
      <c r="M17" s="13"/>
      <c r="N17" s="13"/>
      <c r="O17" s="13"/>
      <c r="P17" s="13"/>
      <c r="Q17" s="13"/>
      <c r="R17" s="13"/>
    </row>
    <row r="18" spans="1:21" s="14" customFormat="1" ht="27.75" customHeight="1" x14ac:dyDescent="0.2">
      <c r="A18" s="257" t="s">
        <v>141</v>
      </c>
      <c r="B18" s="257"/>
      <c r="C18" s="257"/>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12</v>
      </c>
      <c r="B20" s="17" t="s">
        <v>13</v>
      </c>
      <c r="C20" s="18" t="s">
        <v>14</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47.25" x14ac:dyDescent="0.2">
      <c r="A22" s="19" t="s">
        <v>15</v>
      </c>
      <c r="B22" s="28" t="s">
        <v>142</v>
      </c>
      <c r="C22" s="16" t="s">
        <v>143</v>
      </c>
      <c r="D22" s="12"/>
      <c r="E22" s="12"/>
      <c r="F22" s="13"/>
      <c r="G22" s="13"/>
      <c r="H22" s="13"/>
      <c r="I22" s="13"/>
      <c r="J22" s="13"/>
      <c r="K22" s="13"/>
      <c r="L22" s="13"/>
      <c r="M22" s="13"/>
      <c r="N22" s="13"/>
      <c r="O22" s="13"/>
      <c r="P22" s="13"/>
    </row>
    <row r="23" spans="1:21" ht="78.75" x14ac:dyDescent="0.25">
      <c r="A23" s="19" t="s">
        <v>18</v>
      </c>
      <c r="B23" s="22" t="s">
        <v>144</v>
      </c>
      <c r="C23" s="16" t="s">
        <v>145</v>
      </c>
    </row>
    <row r="24" spans="1:21" ht="63" x14ac:dyDescent="0.25">
      <c r="A24" s="19" t="s">
        <v>21</v>
      </c>
      <c r="B24" s="22" t="s">
        <v>146</v>
      </c>
      <c r="C24" s="16" t="s">
        <v>147</v>
      </c>
    </row>
    <row r="25" spans="1:21" ht="63" customHeight="1" x14ac:dyDescent="0.25">
      <c r="A25" s="19" t="s">
        <v>24</v>
      </c>
      <c r="B25" s="22" t="s">
        <v>148</v>
      </c>
      <c r="C25" s="56" t="s">
        <v>149</v>
      </c>
    </row>
    <row r="26" spans="1:21" ht="31.5" x14ac:dyDescent="0.25">
      <c r="A26" s="19" t="s">
        <v>27</v>
      </c>
      <c r="B26" s="22" t="s">
        <v>150</v>
      </c>
      <c r="C26" s="57" t="s">
        <v>151</v>
      </c>
      <c r="D26" s="58"/>
    </row>
    <row r="27" spans="1:21" ht="362.25" x14ac:dyDescent="0.25">
      <c r="A27" s="19" t="s">
        <v>30</v>
      </c>
      <c r="B27" s="22" t="s">
        <v>152</v>
      </c>
      <c r="C27" s="21" t="s">
        <v>153</v>
      </c>
    </row>
    <row r="28" spans="1:21" ht="42.75" customHeight="1" x14ac:dyDescent="0.25">
      <c r="A28" s="19" t="s">
        <v>33</v>
      </c>
      <c r="B28" s="22" t="s">
        <v>154</v>
      </c>
      <c r="C28" s="21">
        <v>2024</v>
      </c>
    </row>
    <row r="29" spans="1:21" ht="42.75" customHeight="1" x14ac:dyDescent="0.25">
      <c r="A29" s="19" t="s">
        <v>35</v>
      </c>
      <c r="B29" s="16" t="s">
        <v>155</v>
      </c>
      <c r="C29" s="21">
        <v>2025</v>
      </c>
    </row>
    <row r="30" spans="1:21" ht="42.75" customHeight="1" x14ac:dyDescent="0.25">
      <c r="A30" s="19" t="s">
        <v>37</v>
      </c>
      <c r="B30" s="16" t="s">
        <v>156</v>
      </c>
      <c r="C30" s="16" t="s">
        <v>157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workbookViewId="0">
      <selection activeCell="K30" sqref="K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248" t="str">
        <f>'1. паспорт местоположение'!A5:C5</f>
        <v>Год раскрытия информации: 2025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49" t="s">
        <v>4</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0"/>
      <c r="AB6" s="10"/>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0"/>
      <c r="AB7" s="10"/>
    </row>
    <row r="8" spans="1:28" x14ac:dyDescent="0.25">
      <c r="A8" s="258" t="str">
        <f>'1. паспорт местоположение'!A9</f>
        <v>Акционерное общество "Россети Янтарь" ДЗО  ПАО "Россети"</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1"/>
      <c r="AB8" s="11"/>
    </row>
    <row r="9" spans="1:28" ht="15.75" x14ac:dyDescent="0.25">
      <c r="A9" s="251" t="s">
        <v>6</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2"/>
      <c r="AB9" s="12"/>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0"/>
      <c r="AB10" s="10"/>
    </row>
    <row r="11" spans="1:28" x14ac:dyDescent="0.25">
      <c r="A11" s="258" t="str">
        <f>'1. паспорт местоположение'!A12:C12</f>
        <v>O_22-0924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1"/>
      <c r="AB11" s="11"/>
    </row>
    <row r="12" spans="1:28" ht="15.75" x14ac:dyDescent="0.25">
      <c r="A12" s="251" t="s">
        <v>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2"/>
      <c r="AB12" s="12"/>
    </row>
    <row r="13" spans="1:28"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59"/>
      <c r="AB13" s="59"/>
    </row>
    <row r="14" spans="1:28" ht="53.25" customHeight="1" x14ac:dyDescent="0.25">
      <c r="A14" s="260"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11"/>
      <c r="AB14" s="11"/>
    </row>
    <row r="15" spans="1:28" ht="15.75" x14ac:dyDescent="0.25">
      <c r="A15" s="251" t="s">
        <v>10</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2"/>
      <c r="AB15" s="12"/>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60"/>
      <c r="AB16" s="60"/>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60"/>
      <c r="AB17" s="60"/>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60"/>
      <c r="AB18" s="60"/>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60"/>
      <c r="AB19" s="60"/>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60"/>
      <c r="AB20" s="60"/>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60"/>
      <c r="AB21" s="60"/>
    </row>
    <row r="22" spans="1:28" x14ac:dyDescent="0.25">
      <c r="A22" s="283" t="s">
        <v>158</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61"/>
      <c r="AB22" s="61"/>
    </row>
    <row r="23" spans="1:28" ht="32.25" customHeight="1" x14ac:dyDescent="0.25">
      <c r="A23" s="284" t="s">
        <v>159</v>
      </c>
      <c r="B23" s="285"/>
      <c r="C23" s="285"/>
      <c r="D23" s="285"/>
      <c r="E23" s="285"/>
      <c r="F23" s="285"/>
      <c r="G23" s="285"/>
      <c r="H23" s="285"/>
      <c r="I23" s="285"/>
      <c r="J23" s="285"/>
      <c r="K23" s="285"/>
      <c r="L23" s="286"/>
      <c r="M23" s="287" t="s">
        <v>160</v>
      </c>
      <c r="N23" s="287"/>
      <c r="O23" s="287"/>
      <c r="P23" s="287"/>
      <c r="Q23" s="287"/>
      <c r="R23" s="287"/>
      <c r="S23" s="287"/>
      <c r="T23" s="287"/>
      <c r="U23" s="287"/>
      <c r="V23" s="287"/>
      <c r="W23" s="287"/>
      <c r="X23" s="287"/>
      <c r="Y23" s="287"/>
      <c r="Z23" s="287"/>
    </row>
    <row r="24" spans="1:28" ht="151.5" customHeight="1" x14ac:dyDescent="0.25">
      <c r="A24" s="62" t="s">
        <v>161</v>
      </c>
      <c r="B24" s="63" t="s">
        <v>162</v>
      </c>
      <c r="C24" s="62" t="s">
        <v>163</v>
      </c>
      <c r="D24" s="62" t="s">
        <v>164</v>
      </c>
      <c r="E24" s="62" t="s">
        <v>165</v>
      </c>
      <c r="F24" s="62" t="s">
        <v>166</v>
      </c>
      <c r="G24" s="62" t="s">
        <v>167</v>
      </c>
      <c r="H24" s="62" t="s">
        <v>168</v>
      </c>
      <c r="I24" s="62" t="s">
        <v>169</v>
      </c>
      <c r="J24" s="62" t="s">
        <v>170</v>
      </c>
      <c r="K24" s="63" t="s">
        <v>171</v>
      </c>
      <c r="L24" s="63" t="s">
        <v>172</v>
      </c>
      <c r="M24" s="64" t="s">
        <v>173</v>
      </c>
      <c r="N24" s="63" t="s">
        <v>174</v>
      </c>
      <c r="O24" s="62" t="s">
        <v>175</v>
      </c>
      <c r="P24" s="62" t="s">
        <v>176</v>
      </c>
      <c r="Q24" s="62" t="s">
        <v>177</v>
      </c>
      <c r="R24" s="62" t="s">
        <v>168</v>
      </c>
      <c r="S24" s="62" t="s">
        <v>178</v>
      </c>
      <c r="T24" s="62" t="s">
        <v>179</v>
      </c>
      <c r="U24" s="62" t="s">
        <v>180</v>
      </c>
      <c r="V24" s="62" t="s">
        <v>177</v>
      </c>
      <c r="W24" s="65" t="s">
        <v>181</v>
      </c>
      <c r="X24" s="65" t="s">
        <v>182</v>
      </c>
      <c r="Y24" s="65" t="s">
        <v>183</v>
      </c>
      <c r="Z24" s="66" t="s">
        <v>184</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185</v>
      </c>
      <c r="B26" s="67"/>
      <c r="C26" s="68" t="s">
        <v>186</v>
      </c>
      <c r="D26" s="68" t="s">
        <v>187</v>
      </c>
      <c r="E26" s="68" t="s">
        <v>188</v>
      </c>
      <c r="F26" s="68" t="s">
        <v>189</v>
      </c>
      <c r="G26" s="68" t="s">
        <v>190</v>
      </c>
      <c r="H26" s="68" t="s">
        <v>168</v>
      </c>
      <c r="I26" s="68" t="s">
        <v>191</v>
      </c>
      <c r="J26" s="68" t="s">
        <v>192</v>
      </c>
      <c r="K26" s="69"/>
      <c r="L26" s="68" t="s">
        <v>193</v>
      </c>
      <c r="M26" s="70" t="s">
        <v>194</v>
      </c>
      <c r="N26" s="69"/>
      <c r="O26" s="69"/>
      <c r="P26" s="69"/>
      <c r="Q26" s="69"/>
      <c r="R26" s="69"/>
      <c r="S26" s="69"/>
      <c r="T26" s="69"/>
      <c r="U26" s="69"/>
      <c r="V26" s="69"/>
      <c r="W26" s="69"/>
      <c r="X26" s="69"/>
      <c r="Y26" s="69"/>
      <c r="Z26" s="71" t="s">
        <v>195</v>
      </c>
    </row>
    <row r="27" spans="1:28" x14ac:dyDescent="0.25">
      <c r="A27" s="69" t="s">
        <v>196</v>
      </c>
      <c r="B27" s="69" t="s">
        <v>197</v>
      </c>
      <c r="C27" s="69" t="s">
        <v>198</v>
      </c>
      <c r="D27" s="69" t="s">
        <v>199</v>
      </c>
      <c r="E27" s="69" t="s">
        <v>200</v>
      </c>
      <c r="F27" s="68" t="s">
        <v>201</v>
      </c>
      <c r="G27" s="68" t="s">
        <v>202</v>
      </c>
      <c r="H27" s="69" t="s">
        <v>168</v>
      </c>
      <c r="I27" s="68" t="s">
        <v>203</v>
      </c>
      <c r="J27" s="68" t="s">
        <v>204</v>
      </c>
      <c r="K27" s="68" t="s">
        <v>205</v>
      </c>
      <c r="L27" s="69"/>
      <c r="M27" s="68" t="s">
        <v>206</v>
      </c>
      <c r="N27" s="69"/>
      <c r="O27" s="69"/>
      <c r="P27" s="69"/>
      <c r="Q27" s="69"/>
      <c r="R27" s="69"/>
      <c r="S27" s="69"/>
      <c r="T27" s="69"/>
      <c r="U27" s="69"/>
      <c r="V27" s="69"/>
      <c r="W27" s="69"/>
      <c r="X27" s="69"/>
      <c r="Y27" s="69"/>
      <c r="Z27" s="69"/>
    </row>
    <row r="28" spans="1:28" x14ac:dyDescent="0.25">
      <c r="A28" s="69" t="s">
        <v>196</v>
      </c>
      <c r="B28" s="69" t="s">
        <v>207</v>
      </c>
      <c r="C28" s="69" t="s">
        <v>208</v>
      </c>
      <c r="D28" s="69" t="s">
        <v>209</v>
      </c>
      <c r="E28" s="69" t="s">
        <v>210</v>
      </c>
      <c r="F28" s="68" t="s">
        <v>211</v>
      </c>
      <c r="G28" s="68" t="s">
        <v>212</v>
      </c>
      <c r="H28" s="69" t="s">
        <v>168</v>
      </c>
      <c r="I28" s="68" t="s">
        <v>213</v>
      </c>
      <c r="J28" s="68" t="s">
        <v>214</v>
      </c>
      <c r="K28" s="68" t="s">
        <v>215</v>
      </c>
      <c r="L28" s="72"/>
      <c r="M28" s="68" t="s">
        <v>216</v>
      </c>
      <c r="N28" s="68"/>
      <c r="O28" s="68"/>
      <c r="P28" s="68"/>
      <c r="Q28" s="68"/>
      <c r="R28" s="68"/>
      <c r="S28" s="68"/>
      <c r="T28" s="68"/>
      <c r="U28" s="68"/>
      <c r="V28" s="68"/>
      <c r="W28" s="68"/>
      <c r="X28" s="68"/>
      <c r="Y28" s="68"/>
      <c r="Z28" s="68"/>
    </row>
    <row r="29" spans="1:28" x14ac:dyDescent="0.25">
      <c r="A29" s="69" t="s">
        <v>196</v>
      </c>
      <c r="B29" s="69" t="s">
        <v>217</v>
      </c>
      <c r="C29" s="69" t="s">
        <v>218</v>
      </c>
      <c r="D29" s="69" t="s">
        <v>219</v>
      </c>
      <c r="E29" s="69" t="s">
        <v>220</v>
      </c>
      <c r="F29" s="68" t="s">
        <v>221</v>
      </c>
      <c r="G29" s="68" t="s">
        <v>222</v>
      </c>
      <c r="H29" s="69" t="s">
        <v>168</v>
      </c>
      <c r="I29" s="68" t="s">
        <v>223</v>
      </c>
      <c r="J29" s="68" t="s">
        <v>224</v>
      </c>
      <c r="K29" s="68" t="s">
        <v>225</v>
      </c>
      <c r="L29" s="72"/>
      <c r="M29" s="69"/>
      <c r="N29" s="69"/>
      <c r="O29" s="69"/>
      <c r="P29" s="69"/>
      <c r="Q29" s="69"/>
      <c r="R29" s="69"/>
      <c r="S29" s="69"/>
      <c r="T29" s="69"/>
      <c r="U29" s="69"/>
      <c r="V29" s="69"/>
      <c r="W29" s="69"/>
      <c r="X29" s="69"/>
      <c r="Y29" s="69"/>
      <c r="Z29" s="69"/>
    </row>
    <row r="30" spans="1:28" x14ac:dyDescent="0.25">
      <c r="A30" s="69" t="s">
        <v>196</v>
      </c>
      <c r="B30" s="69" t="s">
        <v>226</v>
      </c>
      <c r="C30" s="69" t="s">
        <v>227</v>
      </c>
      <c r="D30" s="69" t="s">
        <v>228</v>
      </c>
      <c r="E30" s="69" t="s">
        <v>229</v>
      </c>
      <c r="F30" s="68" t="s">
        <v>230</v>
      </c>
      <c r="G30" s="68" t="s">
        <v>231</v>
      </c>
      <c r="H30" s="69" t="s">
        <v>168</v>
      </c>
      <c r="I30" s="68" t="s">
        <v>232</v>
      </c>
      <c r="J30" s="68" t="s">
        <v>233</v>
      </c>
      <c r="K30" s="68" t="s">
        <v>234</v>
      </c>
      <c r="L30" s="72"/>
      <c r="M30" s="69"/>
      <c r="N30" s="69"/>
      <c r="O30" s="69"/>
      <c r="P30" s="69"/>
      <c r="Q30" s="69"/>
      <c r="R30" s="69"/>
      <c r="S30" s="69"/>
      <c r="T30" s="69"/>
      <c r="U30" s="69"/>
      <c r="V30" s="69"/>
      <c r="W30" s="69"/>
      <c r="X30" s="69"/>
      <c r="Y30" s="69"/>
      <c r="Z30" s="69"/>
    </row>
    <row r="31" spans="1:28" x14ac:dyDescent="0.25">
      <c r="A31" s="69" t="s">
        <v>216</v>
      </c>
      <c r="B31" s="69" t="s">
        <v>216</v>
      </c>
      <c r="C31" s="69" t="s">
        <v>216</v>
      </c>
      <c r="D31" s="69" t="s">
        <v>216</v>
      </c>
      <c r="E31" s="69" t="s">
        <v>216</v>
      </c>
      <c r="F31" s="69" t="s">
        <v>216</v>
      </c>
      <c r="G31" s="69" t="s">
        <v>216</v>
      </c>
      <c r="H31" s="69" t="s">
        <v>216</v>
      </c>
      <c r="I31" s="69" t="s">
        <v>216</v>
      </c>
      <c r="J31" s="69" t="s">
        <v>216</v>
      </c>
      <c r="K31" s="69" t="s">
        <v>216</v>
      </c>
      <c r="L31" s="72"/>
      <c r="M31" s="69"/>
      <c r="N31" s="69"/>
      <c r="O31" s="69"/>
      <c r="P31" s="69"/>
      <c r="Q31" s="69"/>
      <c r="R31" s="69"/>
      <c r="S31" s="69"/>
      <c r="T31" s="69"/>
      <c r="U31" s="69"/>
      <c r="V31" s="69"/>
      <c r="W31" s="69"/>
      <c r="X31" s="69"/>
      <c r="Y31" s="69"/>
      <c r="Z31" s="69"/>
    </row>
    <row r="32" spans="1:28" ht="30" x14ac:dyDescent="0.25">
      <c r="A32" s="67" t="s">
        <v>235</v>
      </c>
      <c r="B32" s="67"/>
      <c r="C32" s="68" t="s">
        <v>236</v>
      </c>
      <c r="D32" s="68" t="s">
        <v>237</v>
      </c>
      <c r="E32" s="68" t="s">
        <v>238</v>
      </c>
      <c r="F32" s="68" t="s">
        <v>239</v>
      </c>
      <c r="G32" s="68" t="s">
        <v>240</v>
      </c>
      <c r="H32" s="68" t="s">
        <v>168</v>
      </c>
      <c r="I32" s="68" t="s">
        <v>241</v>
      </c>
      <c r="J32" s="68" t="s">
        <v>242</v>
      </c>
      <c r="K32" s="69"/>
      <c r="L32" s="69"/>
      <c r="M32" s="69"/>
      <c r="N32" s="69"/>
      <c r="O32" s="69"/>
      <c r="P32" s="69"/>
      <c r="Q32" s="69"/>
      <c r="R32" s="69"/>
      <c r="S32" s="69"/>
      <c r="T32" s="69"/>
      <c r="U32" s="69"/>
      <c r="V32" s="69"/>
      <c r="W32" s="69"/>
      <c r="X32" s="69"/>
      <c r="Y32" s="69"/>
      <c r="Z32" s="69"/>
    </row>
    <row r="33" spans="1:26" x14ac:dyDescent="0.25">
      <c r="A33" s="69" t="s">
        <v>216</v>
      </c>
      <c r="B33" s="69" t="s">
        <v>216</v>
      </c>
      <c r="C33" s="69" t="s">
        <v>216</v>
      </c>
      <c r="D33" s="69" t="s">
        <v>216</v>
      </c>
      <c r="E33" s="69" t="s">
        <v>216</v>
      </c>
      <c r="F33" s="69" t="s">
        <v>216</v>
      </c>
      <c r="G33" s="69" t="s">
        <v>216</v>
      </c>
      <c r="H33" s="69" t="s">
        <v>216</v>
      </c>
      <c r="I33" s="69" t="s">
        <v>216</v>
      </c>
      <c r="J33" s="69" t="s">
        <v>216</v>
      </c>
      <c r="K33" s="69" t="s">
        <v>216</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248" t="str">
        <f>'1. паспорт местоположение'!A5:C5</f>
        <v>Год раскрытия информации: 2025 год</v>
      </c>
      <c r="B5" s="248"/>
      <c r="C5" s="248"/>
      <c r="D5" s="248"/>
      <c r="E5" s="248"/>
      <c r="F5" s="248"/>
      <c r="G5" s="248"/>
      <c r="H5" s="248"/>
      <c r="I5" s="248"/>
      <c r="J5" s="248"/>
      <c r="K5" s="248"/>
      <c r="L5" s="248"/>
      <c r="M5" s="248"/>
      <c r="N5" s="248"/>
      <c r="O5" s="248"/>
      <c r="P5" s="55"/>
      <c r="Q5" s="55"/>
      <c r="R5" s="55"/>
      <c r="S5" s="55"/>
      <c r="T5" s="55"/>
      <c r="U5" s="55"/>
      <c r="V5" s="55"/>
      <c r="W5" s="55"/>
      <c r="X5" s="55"/>
      <c r="Y5" s="55"/>
      <c r="Z5" s="55"/>
      <c r="AA5" s="55"/>
      <c r="AB5" s="55"/>
    </row>
    <row r="6" spans="1:28" s="2" customFormat="1" ht="18.75" x14ac:dyDescent="0.3">
      <c r="A6" s="6"/>
      <c r="B6" s="6"/>
      <c r="L6" s="5"/>
    </row>
    <row r="7" spans="1:28" s="2" customFormat="1" ht="18.75" x14ac:dyDescent="0.2">
      <c r="A7" s="249" t="s">
        <v>4</v>
      </c>
      <c r="B7" s="249"/>
      <c r="C7" s="249"/>
      <c r="D7" s="249"/>
      <c r="E7" s="249"/>
      <c r="F7" s="249"/>
      <c r="G7" s="249"/>
      <c r="H7" s="249"/>
      <c r="I7" s="249"/>
      <c r="J7" s="249"/>
      <c r="K7" s="249"/>
      <c r="L7" s="249"/>
      <c r="M7" s="249"/>
      <c r="N7" s="249"/>
      <c r="O7" s="249"/>
      <c r="P7" s="10"/>
      <c r="Q7" s="10"/>
      <c r="R7" s="10"/>
      <c r="S7" s="10"/>
      <c r="T7" s="10"/>
      <c r="U7" s="10"/>
      <c r="V7" s="10"/>
      <c r="W7" s="10"/>
      <c r="X7" s="10"/>
      <c r="Y7" s="10"/>
      <c r="Z7" s="10"/>
    </row>
    <row r="8" spans="1:28" s="2" customFormat="1" ht="18.75" x14ac:dyDescent="0.2">
      <c r="A8" s="249"/>
      <c r="B8" s="249"/>
      <c r="C8" s="249"/>
      <c r="D8" s="249"/>
      <c r="E8" s="249"/>
      <c r="F8" s="249"/>
      <c r="G8" s="249"/>
      <c r="H8" s="249"/>
      <c r="I8" s="249"/>
      <c r="J8" s="249"/>
      <c r="K8" s="249"/>
      <c r="L8" s="249"/>
      <c r="M8" s="249"/>
      <c r="N8" s="249"/>
      <c r="O8" s="249"/>
      <c r="P8" s="10"/>
      <c r="Q8" s="10"/>
      <c r="R8" s="10"/>
      <c r="S8" s="10"/>
      <c r="T8" s="10"/>
      <c r="U8" s="10"/>
      <c r="V8" s="10"/>
      <c r="W8" s="10"/>
      <c r="X8" s="10"/>
      <c r="Y8" s="10"/>
      <c r="Z8" s="10"/>
    </row>
    <row r="9" spans="1:28" s="2" customFormat="1" ht="18.75" x14ac:dyDescent="0.2">
      <c r="A9" s="258" t="str">
        <f>'1. паспорт местоположение'!A9:C9</f>
        <v>Акционерное общество "Россети Янтарь" ДЗО  ПАО "Россети"</v>
      </c>
      <c r="B9" s="258"/>
      <c r="C9" s="258"/>
      <c r="D9" s="258"/>
      <c r="E9" s="258"/>
      <c r="F9" s="258"/>
      <c r="G9" s="258"/>
      <c r="H9" s="258"/>
      <c r="I9" s="258"/>
      <c r="J9" s="258"/>
      <c r="K9" s="258"/>
      <c r="L9" s="258"/>
      <c r="M9" s="258"/>
      <c r="N9" s="258"/>
      <c r="O9" s="258"/>
      <c r="P9" s="10"/>
      <c r="Q9" s="10"/>
      <c r="R9" s="10"/>
      <c r="S9" s="10"/>
      <c r="T9" s="10"/>
      <c r="U9" s="10"/>
      <c r="V9" s="10"/>
      <c r="W9" s="10"/>
      <c r="X9" s="10"/>
      <c r="Y9" s="10"/>
      <c r="Z9" s="10"/>
    </row>
    <row r="10" spans="1:28" s="2" customFormat="1" ht="18.75" x14ac:dyDescent="0.2">
      <c r="A10" s="251" t="s">
        <v>6</v>
      </c>
      <c r="B10" s="251"/>
      <c r="C10" s="251"/>
      <c r="D10" s="251"/>
      <c r="E10" s="251"/>
      <c r="F10" s="251"/>
      <c r="G10" s="251"/>
      <c r="H10" s="251"/>
      <c r="I10" s="251"/>
      <c r="J10" s="251"/>
      <c r="K10" s="251"/>
      <c r="L10" s="251"/>
      <c r="M10" s="251"/>
      <c r="N10" s="251"/>
      <c r="O10" s="251"/>
      <c r="P10" s="10"/>
      <c r="Q10" s="10"/>
      <c r="R10" s="10"/>
      <c r="S10" s="10"/>
      <c r="T10" s="10"/>
      <c r="U10" s="10"/>
      <c r="V10" s="10"/>
      <c r="W10" s="10"/>
      <c r="X10" s="10"/>
      <c r="Y10" s="10"/>
      <c r="Z10" s="10"/>
    </row>
    <row r="11" spans="1:28" s="2" customFormat="1" ht="18.75" x14ac:dyDescent="0.2">
      <c r="A11" s="249"/>
      <c r="B11" s="249"/>
      <c r="C11" s="249"/>
      <c r="D11" s="249"/>
      <c r="E11" s="249"/>
      <c r="F11" s="249"/>
      <c r="G11" s="249"/>
      <c r="H11" s="249"/>
      <c r="I11" s="249"/>
      <c r="J11" s="249"/>
      <c r="K11" s="249"/>
      <c r="L11" s="249"/>
      <c r="M11" s="249"/>
      <c r="N11" s="249"/>
      <c r="O11" s="249"/>
      <c r="P11" s="10"/>
      <c r="Q11" s="10"/>
      <c r="R11" s="10"/>
      <c r="S11" s="10"/>
      <c r="T11" s="10"/>
      <c r="U11" s="10"/>
      <c r="V11" s="10"/>
      <c r="W11" s="10"/>
      <c r="X11" s="10"/>
      <c r="Y11" s="10"/>
      <c r="Z11" s="10"/>
    </row>
    <row r="12" spans="1:28" s="2" customFormat="1" ht="18.75" x14ac:dyDescent="0.2">
      <c r="A12" s="258" t="str">
        <f>'1. паспорт местоположение'!A12:C12</f>
        <v>O_22-0924</v>
      </c>
      <c r="B12" s="258"/>
      <c r="C12" s="258"/>
      <c r="D12" s="258"/>
      <c r="E12" s="258"/>
      <c r="F12" s="258"/>
      <c r="G12" s="258"/>
      <c r="H12" s="258"/>
      <c r="I12" s="258"/>
      <c r="J12" s="258"/>
      <c r="K12" s="258"/>
      <c r="L12" s="258"/>
      <c r="M12" s="258"/>
      <c r="N12" s="258"/>
      <c r="O12" s="258"/>
      <c r="P12" s="10"/>
      <c r="Q12" s="10"/>
      <c r="R12" s="10"/>
      <c r="S12" s="10"/>
      <c r="T12" s="10"/>
      <c r="U12" s="10"/>
      <c r="V12" s="10"/>
      <c r="W12" s="10"/>
      <c r="X12" s="10"/>
      <c r="Y12" s="10"/>
      <c r="Z12" s="10"/>
    </row>
    <row r="13" spans="1:28" s="2" customFormat="1" ht="18.75" x14ac:dyDescent="0.2">
      <c r="A13" s="251" t="s">
        <v>8</v>
      </c>
      <c r="B13" s="251"/>
      <c r="C13" s="251"/>
      <c r="D13" s="251"/>
      <c r="E13" s="251"/>
      <c r="F13" s="251"/>
      <c r="G13" s="251"/>
      <c r="H13" s="251"/>
      <c r="I13" s="251"/>
      <c r="J13" s="251"/>
      <c r="K13" s="251"/>
      <c r="L13" s="251"/>
      <c r="M13" s="251"/>
      <c r="N13" s="251"/>
      <c r="O13" s="251"/>
      <c r="P13" s="10"/>
      <c r="Q13" s="10"/>
      <c r="R13" s="10"/>
      <c r="S13" s="10"/>
      <c r="T13" s="10"/>
      <c r="U13" s="10"/>
      <c r="V13" s="10"/>
      <c r="W13" s="10"/>
      <c r="X13" s="10"/>
      <c r="Y13" s="10"/>
      <c r="Z13" s="10"/>
    </row>
    <row r="14" spans="1:28" s="2" customFormat="1" ht="15.75" customHeight="1" x14ac:dyDescent="0.2">
      <c r="A14" s="259"/>
      <c r="B14" s="259"/>
      <c r="C14" s="259"/>
      <c r="D14" s="259"/>
      <c r="E14" s="259"/>
      <c r="F14" s="259"/>
      <c r="G14" s="259"/>
      <c r="H14" s="259"/>
      <c r="I14" s="259"/>
      <c r="J14" s="259"/>
      <c r="K14" s="259"/>
      <c r="L14" s="259"/>
      <c r="M14" s="259"/>
      <c r="N14" s="259"/>
      <c r="O14" s="259"/>
      <c r="P14" s="13"/>
      <c r="Q14" s="13"/>
      <c r="R14" s="13"/>
      <c r="S14" s="13"/>
      <c r="T14" s="13"/>
      <c r="U14" s="13"/>
      <c r="V14" s="13"/>
      <c r="W14" s="13"/>
      <c r="X14" s="13"/>
      <c r="Y14" s="13"/>
      <c r="Z14" s="13"/>
    </row>
    <row r="15" spans="1:28" s="14" customFormat="1" ht="82.5" customHeight="1" x14ac:dyDescent="0.2">
      <c r="A15" s="260"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260"/>
      <c r="C15" s="260"/>
      <c r="D15" s="260"/>
      <c r="E15" s="260"/>
      <c r="F15" s="260"/>
      <c r="G15" s="260"/>
      <c r="H15" s="260"/>
      <c r="I15" s="260"/>
      <c r="J15" s="260"/>
      <c r="K15" s="260"/>
      <c r="L15" s="260"/>
      <c r="M15" s="260"/>
      <c r="N15" s="260"/>
      <c r="O15" s="260"/>
      <c r="P15" s="11"/>
      <c r="Q15" s="11"/>
      <c r="R15" s="11"/>
      <c r="S15" s="11"/>
      <c r="T15" s="11"/>
      <c r="U15" s="11"/>
      <c r="V15" s="11"/>
      <c r="W15" s="11"/>
      <c r="X15" s="11"/>
      <c r="Y15" s="11"/>
      <c r="Z15" s="11"/>
    </row>
    <row r="16" spans="1:28" s="14" customFormat="1" ht="15" customHeight="1" x14ac:dyDescent="0.2">
      <c r="A16" s="251" t="s">
        <v>10</v>
      </c>
      <c r="B16" s="251"/>
      <c r="C16" s="251"/>
      <c r="D16" s="251"/>
      <c r="E16" s="251"/>
      <c r="F16" s="251"/>
      <c r="G16" s="251"/>
      <c r="H16" s="251"/>
      <c r="I16" s="251"/>
      <c r="J16" s="251"/>
      <c r="K16" s="251"/>
      <c r="L16" s="251"/>
      <c r="M16" s="251"/>
      <c r="N16" s="251"/>
      <c r="O16" s="251"/>
      <c r="P16" s="12"/>
      <c r="Q16" s="12"/>
      <c r="R16" s="12"/>
      <c r="S16" s="12"/>
      <c r="T16" s="12"/>
      <c r="U16" s="12"/>
      <c r="V16" s="12"/>
      <c r="W16" s="12"/>
      <c r="X16" s="12"/>
      <c r="Y16" s="12"/>
      <c r="Z16" s="12"/>
    </row>
    <row r="17" spans="1:26" s="14" customFormat="1" ht="15" customHeight="1" x14ac:dyDescent="0.2">
      <c r="A17" s="259"/>
      <c r="B17" s="259"/>
      <c r="C17" s="259"/>
      <c r="D17" s="259"/>
      <c r="E17" s="259"/>
      <c r="F17" s="259"/>
      <c r="G17" s="259"/>
      <c r="H17" s="259"/>
      <c r="I17" s="259"/>
      <c r="J17" s="259"/>
      <c r="K17" s="259"/>
      <c r="L17" s="259"/>
      <c r="M17" s="259"/>
      <c r="N17" s="259"/>
      <c r="O17" s="259"/>
      <c r="P17" s="13"/>
      <c r="Q17" s="13"/>
      <c r="R17" s="13"/>
      <c r="S17" s="13"/>
      <c r="T17" s="13"/>
      <c r="U17" s="13"/>
      <c r="V17" s="13"/>
      <c r="W17" s="13"/>
    </row>
    <row r="18" spans="1:26" s="14" customFormat="1" ht="91.5" customHeight="1" x14ac:dyDescent="0.2">
      <c r="A18" s="288" t="s">
        <v>243</v>
      </c>
      <c r="B18" s="288"/>
      <c r="C18" s="288"/>
      <c r="D18" s="288"/>
      <c r="E18" s="288"/>
      <c r="F18" s="288"/>
      <c r="G18" s="288"/>
      <c r="H18" s="288"/>
      <c r="I18" s="288"/>
      <c r="J18" s="288"/>
      <c r="K18" s="288"/>
      <c r="L18" s="288"/>
      <c r="M18" s="288"/>
      <c r="N18" s="288"/>
      <c r="O18" s="288"/>
      <c r="P18" s="15"/>
      <c r="Q18" s="15"/>
      <c r="R18" s="15"/>
      <c r="S18" s="15"/>
      <c r="T18" s="15"/>
      <c r="U18" s="15"/>
      <c r="V18" s="15"/>
      <c r="W18" s="15"/>
      <c r="X18" s="15"/>
      <c r="Y18" s="15"/>
      <c r="Z18" s="15"/>
    </row>
    <row r="19" spans="1:26" s="14" customFormat="1" ht="78" customHeight="1" x14ac:dyDescent="0.2">
      <c r="A19" s="262" t="s">
        <v>12</v>
      </c>
      <c r="B19" s="262" t="s">
        <v>244</v>
      </c>
      <c r="C19" s="262" t="s">
        <v>245</v>
      </c>
      <c r="D19" s="262" t="s">
        <v>246</v>
      </c>
      <c r="E19" s="289" t="s">
        <v>247</v>
      </c>
      <c r="F19" s="290"/>
      <c r="G19" s="290"/>
      <c r="H19" s="290"/>
      <c r="I19" s="291"/>
      <c r="J19" s="262" t="s">
        <v>248</v>
      </c>
      <c r="K19" s="262"/>
      <c r="L19" s="262"/>
      <c r="M19" s="262"/>
      <c r="N19" s="262"/>
      <c r="O19" s="262"/>
      <c r="P19" s="13"/>
      <c r="Q19" s="13"/>
      <c r="R19" s="13"/>
      <c r="S19" s="13"/>
      <c r="T19" s="13"/>
      <c r="U19" s="13"/>
      <c r="V19" s="13"/>
      <c r="W19" s="13"/>
    </row>
    <row r="20" spans="1:26" s="14" customFormat="1" ht="51" customHeight="1" x14ac:dyDescent="0.2">
      <c r="A20" s="262"/>
      <c r="B20" s="262"/>
      <c r="C20" s="262"/>
      <c r="D20" s="262"/>
      <c r="E20" s="25" t="s">
        <v>249</v>
      </c>
      <c r="F20" s="25" t="s">
        <v>250</v>
      </c>
      <c r="G20" s="25" t="s">
        <v>251</v>
      </c>
      <c r="H20" s="25" t="s">
        <v>252</v>
      </c>
      <c r="I20" s="25" t="s">
        <v>253</v>
      </c>
      <c r="J20" s="25">
        <v>2023</v>
      </c>
      <c r="K20" s="25">
        <v>2024</v>
      </c>
      <c r="L20" s="25">
        <v>2025</v>
      </c>
      <c r="M20" s="25">
        <v>2026</v>
      </c>
      <c r="N20" s="25">
        <v>2027</v>
      </c>
      <c r="O20" s="25">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19" t="s">
        <v>15</v>
      </c>
      <c r="B22" s="25">
        <v>2024</v>
      </c>
      <c r="C22" s="28">
        <v>0</v>
      </c>
      <c r="D22" s="28">
        <v>0</v>
      </c>
      <c r="E22" s="28">
        <v>0</v>
      </c>
      <c r="F22" s="28">
        <v>0</v>
      </c>
      <c r="G22" s="28">
        <v>0</v>
      </c>
      <c r="H22" s="28">
        <v>0</v>
      </c>
      <c r="I22" s="28">
        <v>0</v>
      </c>
      <c r="J22" s="74">
        <v>0</v>
      </c>
      <c r="K22" s="74">
        <v>0</v>
      </c>
      <c r="L22" s="75">
        <v>0</v>
      </c>
      <c r="M22" s="75">
        <v>0</v>
      </c>
      <c r="N22" s="75">
        <v>0</v>
      </c>
      <c r="O22" s="7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74"/>
  <sheetViews>
    <sheetView view="pageBreakPreview" zoomScale="80" workbookViewId="0">
      <selection activeCell="A98" sqref="A98:XFD107"/>
    </sheetView>
  </sheetViews>
  <sheetFormatPr defaultColWidth="9.140625" defaultRowHeight="15.75" x14ac:dyDescent="0.2"/>
  <cols>
    <col min="1" max="1" width="61.7109375" style="77" customWidth="1"/>
    <col min="2" max="2" width="18.5703125" style="78" customWidth="1"/>
    <col min="3" max="12" width="16.85546875" style="78" customWidth="1"/>
    <col min="13" max="15" width="16.85546875" style="76" customWidth="1"/>
    <col min="16" max="220" width="9.140625" style="76"/>
    <col min="221" max="221" width="61.7109375" style="76" customWidth="1"/>
    <col min="222" max="222" width="18.5703125" style="76" customWidth="1"/>
    <col min="223" max="262" width="16.85546875" style="76" customWidth="1"/>
    <col min="263" max="264" width="18.5703125" style="76" customWidth="1"/>
    <col min="265" max="265" width="21.7109375" style="76" customWidth="1"/>
    <col min="266" max="476" width="9.140625" style="76"/>
    <col min="477" max="477" width="61.7109375" style="76" customWidth="1"/>
    <col min="478" max="478" width="18.5703125" style="76" customWidth="1"/>
    <col min="479" max="518" width="16.85546875" style="76" customWidth="1"/>
    <col min="519" max="520" width="18.5703125" style="76" customWidth="1"/>
    <col min="521" max="521" width="21.7109375" style="76" customWidth="1"/>
    <col min="522" max="732" width="9.140625" style="76"/>
    <col min="733" max="733" width="61.7109375" style="76" customWidth="1"/>
    <col min="734" max="734" width="18.5703125" style="76" customWidth="1"/>
    <col min="735" max="774" width="16.85546875" style="76" customWidth="1"/>
    <col min="775" max="776" width="18.5703125" style="76" customWidth="1"/>
    <col min="777" max="777" width="21.7109375" style="76" customWidth="1"/>
    <col min="778" max="988" width="9.140625" style="76"/>
    <col min="989" max="989" width="61.7109375" style="76" customWidth="1"/>
    <col min="990" max="990" width="18.5703125" style="76" customWidth="1"/>
    <col min="991" max="1030" width="16.85546875" style="76" customWidth="1"/>
    <col min="1031" max="1032" width="18.5703125" style="76" customWidth="1"/>
    <col min="1033" max="1033" width="21.7109375" style="76" customWidth="1"/>
    <col min="1034" max="1244" width="9.140625" style="76"/>
    <col min="1245" max="1245" width="61.7109375" style="76" customWidth="1"/>
    <col min="1246" max="1246" width="18.5703125" style="76" customWidth="1"/>
    <col min="1247" max="1286" width="16.85546875" style="76" customWidth="1"/>
    <col min="1287" max="1288" width="18.5703125" style="76" customWidth="1"/>
    <col min="1289" max="1289" width="21.7109375" style="76" customWidth="1"/>
    <col min="1290" max="1500" width="9.140625" style="76"/>
    <col min="1501" max="1501" width="61.7109375" style="76" customWidth="1"/>
    <col min="1502" max="1502" width="18.5703125" style="76" customWidth="1"/>
    <col min="1503" max="1542" width="16.85546875" style="76" customWidth="1"/>
    <col min="1543" max="1544" width="18.5703125" style="76" customWidth="1"/>
    <col min="1545" max="1545" width="21.7109375" style="76" customWidth="1"/>
    <col min="1546" max="1756" width="9.140625" style="76"/>
    <col min="1757" max="1757" width="61.7109375" style="76" customWidth="1"/>
    <col min="1758" max="1758" width="18.5703125" style="76" customWidth="1"/>
    <col min="1759" max="1798" width="16.85546875" style="76" customWidth="1"/>
    <col min="1799" max="1800" width="18.5703125" style="76" customWidth="1"/>
    <col min="1801" max="1801" width="21.7109375" style="76" customWidth="1"/>
    <col min="1802" max="2012" width="9.140625" style="76"/>
    <col min="2013" max="2013" width="61.7109375" style="76" customWidth="1"/>
    <col min="2014" max="2014" width="18.5703125" style="76" customWidth="1"/>
    <col min="2015" max="2054" width="16.85546875" style="76" customWidth="1"/>
    <col min="2055" max="2056" width="18.5703125" style="76" customWidth="1"/>
    <col min="2057" max="2057" width="21.7109375" style="76" customWidth="1"/>
    <col min="2058" max="2268" width="9.140625" style="76"/>
    <col min="2269" max="2269" width="61.7109375" style="76" customWidth="1"/>
    <col min="2270" max="2270" width="18.5703125" style="76" customWidth="1"/>
    <col min="2271" max="2310" width="16.85546875" style="76" customWidth="1"/>
    <col min="2311" max="2312" width="18.5703125" style="76" customWidth="1"/>
    <col min="2313" max="2313" width="21.7109375" style="76" customWidth="1"/>
    <col min="2314" max="2524" width="9.140625" style="76"/>
    <col min="2525" max="2525" width="61.7109375" style="76" customWidth="1"/>
    <col min="2526" max="2526" width="18.5703125" style="76" customWidth="1"/>
    <col min="2527" max="2566" width="16.85546875" style="76" customWidth="1"/>
    <col min="2567" max="2568" width="18.5703125" style="76" customWidth="1"/>
    <col min="2569" max="2569" width="21.7109375" style="76" customWidth="1"/>
    <col min="2570" max="2780" width="9.140625" style="76"/>
    <col min="2781" max="2781" width="61.7109375" style="76" customWidth="1"/>
    <col min="2782" max="2782" width="18.5703125" style="76" customWidth="1"/>
    <col min="2783" max="2822" width="16.85546875" style="76" customWidth="1"/>
    <col min="2823" max="2824" width="18.5703125" style="76" customWidth="1"/>
    <col min="2825" max="2825" width="21.7109375" style="76" customWidth="1"/>
    <col min="2826" max="3036" width="9.140625" style="76"/>
    <col min="3037" max="3037" width="61.7109375" style="76" customWidth="1"/>
    <col min="3038" max="3038" width="18.5703125" style="76" customWidth="1"/>
    <col min="3039" max="3078" width="16.85546875" style="76" customWidth="1"/>
    <col min="3079" max="3080" width="18.5703125" style="76" customWidth="1"/>
    <col min="3081" max="3081" width="21.7109375" style="76" customWidth="1"/>
    <col min="3082" max="3292" width="9.140625" style="76"/>
    <col min="3293" max="3293" width="61.7109375" style="76" customWidth="1"/>
    <col min="3294" max="3294" width="18.5703125" style="76" customWidth="1"/>
    <col min="3295" max="3334" width="16.85546875" style="76" customWidth="1"/>
    <col min="3335" max="3336" width="18.5703125" style="76" customWidth="1"/>
    <col min="3337" max="3337" width="21.7109375" style="76" customWidth="1"/>
    <col min="3338" max="3548" width="9.140625" style="76"/>
    <col min="3549" max="3549" width="61.7109375" style="76" customWidth="1"/>
    <col min="3550" max="3550" width="18.5703125" style="76" customWidth="1"/>
    <col min="3551" max="3590" width="16.85546875" style="76" customWidth="1"/>
    <col min="3591" max="3592" width="18.5703125" style="76" customWidth="1"/>
    <col min="3593" max="3593" width="21.7109375" style="76" customWidth="1"/>
    <col min="3594" max="3804" width="9.140625" style="76"/>
    <col min="3805" max="3805" width="61.7109375" style="76" customWidth="1"/>
    <col min="3806" max="3806" width="18.5703125" style="76" customWidth="1"/>
    <col min="3807" max="3846" width="16.85546875" style="76" customWidth="1"/>
    <col min="3847" max="3848" width="18.5703125" style="76" customWidth="1"/>
    <col min="3849" max="3849" width="21.7109375" style="76" customWidth="1"/>
    <col min="3850" max="4060" width="9.140625" style="76"/>
    <col min="4061" max="4061" width="61.7109375" style="76" customWidth="1"/>
    <col min="4062" max="4062" width="18.5703125" style="76" customWidth="1"/>
    <col min="4063" max="4102" width="16.85546875" style="76" customWidth="1"/>
    <col min="4103" max="4104" width="18.5703125" style="76" customWidth="1"/>
    <col min="4105" max="4105" width="21.7109375" style="76" customWidth="1"/>
    <col min="4106" max="4316" width="9.140625" style="76"/>
    <col min="4317" max="4317" width="61.7109375" style="76" customWidth="1"/>
    <col min="4318" max="4318" width="18.5703125" style="76" customWidth="1"/>
    <col min="4319" max="4358" width="16.85546875" style="76" customWidth="1"/>
    <col min="4359" max="4360" width="18.5703125" style="76" customWidth="1"/>
    <col min="4361" max="4361" width="21.7109375" style="76" customWidth="1"/>
    <col min="4362" max="4572" width="9.140625" style="76"/>
    <col min="4573" max="4573" width="61.7109375" style="76" customWidth="1"/>
    <col min="4574" max="4574" width="18.5703125" style="76" customWidth="1"/>
    <col min="4575" max="4614" width="16.85546875" style="76" customWidth="1"/>
    <col min="4615" max="4616" width="18.5703125" style="76" customWidth="1"/>
    <col min="4617" max="4617" width="21.7109375" style="76" customWidth="1"/>
    <col min="4618" max="4828" width="9.140625" style="76"/>
    <col min="4829" max="4829" width="61.7109375" style="76" customWidth="1"/>
    <col min="4830" max="4830" width="18.5703125" style="76" customWidth="1"/>
    <col min="4831" max="4870" width="16.85546875" style="76" customWidth="1"/>
    <col min="4871" max="4872" width="18.5703125" style="76" customWidth="1"/>
    <col min="4873" max="4873" width="21.7109375" style="76" customWidth="1"/>
    <col min="4874" max="5084" width="9.140625" style="76"/>
    <col min="5085" max="5085" width="61.7109375" style="76" customWidth="1"/>
    <col min="5086" max="5086" width="18.5703125" style="76" customWidth="1"/>
    <col min="5087" max="5126" width="16.85546875" style="76" customWidth="1"/>
    <col min="5127" max="5128" width="18.5703125" style="76" customWidth="1"/>
    <col min="5129" max="5129" width="21.7109375" style="76" customWidth="1"/>
    <col min="5130" max="5340" width="9.140625" style="76"/>
    <col min="5341" max="5341" width="61.7109375" style="76" customWidth="1"/>
    <col min="5342" max="5342" width="18.5703125" style="76" customWidth="1"/>
    <col min="5343" max="5382" width="16.85546875" style="76" customWidth="1"/>
    <col min="5383" max="5384" width="18.5703125" style="76" customWidth="1"/>
    <col min="5385" max="5385" width="21.7109375" style="76" customWidth="1"/>
    <col min="5386" max="5596" width="9.140625" style="76"/>
    <col min="5597" max="5597" width="61.7109375" style="76" customWidth="1"/>
    <col min="5598" max="5598" width="18.5703125" style="76" customWidth="1"/>
    <col min="5599" max="5638" width="16.85546875" style="76" customWidth="1"/>
    <col min="5639" max="5640" width="18.5703125" style="76" customWidth="1"/>
    <col min="5641" max="5641" width="21.7109375" style="76" customWidth="1"/>
    <col min="5642" max="5852" width="9.140625" style="76"/>
    <col min="5853" max="5853" width="61.7109375" style="76" customWidth="1"/>
    <col min="5854" max="5854" width="18.5703125" style="76" customWidth="1"/>
    <col min="5855" max="5894" width="16.85546875" style="76" customWidth="1"/>
    <col min="5895" max="5896" width="18.5703125" style="76" customWidth="1"/>
    <col min="5897" max="5897" width="21.7109375" style="76" customWidth="1"/>
    <col min="5898" max="6108" width="9.140625" style="76"/>
    <col min="6109" max="6109" width="61.7109375" style="76" customWidth="1"/>
    <col min="6110" max="6110" width="18.5703125" style="76" customWidth="1"/>
    <col min="6111" max="6150" width="16.85546875" style="76" customWidth="1"/>
    <col min="6151" max="6152" width="18.5703125" style="76" customWidth="1"/>
    <col min="6153" max="6153" width="21.7109375" style="76" customWidth="1"/>
    <col min="6154" max="6364" width="9.140625" style="76"/>
    <col min="6365" max="6365" width="61.7109375" style="76" customWidth="1"/>
    <col min="6366" max="6366" width="18.5703125" style="76" customWidth="1"/>
    <col min="6367" max="6406" width="16.85546875" style="76" customWidth="1"/>
    <col min="6407" max="6408" width="18.5703125" style="76" customWidth="1"/>
    <col min="6409" max="6409" width="21.7109375" style="76" customWidth="1"/>
    <col min="6410" max="6620" width="9.140625" style="76"/>
    <col min="6621" max="6621" width="61.7109375" style="76" customWidth="1"/>
    <col min="6622" max="6622" width="18.5703125" style="76" customWidth="1"/>
    <col min="6623" max="6662" width="16.85546875" style="76" customWidth="1"/>
    <col min="6663" max="6664" width="18.5703125" style="76" customWidth="1"/>
    <col min="6665" max="6665" width="21.7109375" style="76" customWidth="1"/>
    <col min="6666" max="6876" width="9.140625" style="76"/>
    <col min="6877" max="6877" width="61.7109375" style="76" customWidth="1"/>
    <col min="6878" max="6878" width="18.5703125" style="76" customWidth="1"/>
    <col min="6879" max="6918" width="16.85546875" style="76" customWidth="1"/>
    <col min="6919" max="6920" width="18.5703125" style="76" customWidth="1"/>
    <col min="6921" max="6921" width="21.7109375" style="76" customWidth="1"/>
    <col min="6922" max="7132" width="9.140625" style="76"/>
    <col min="7133" max="7133" width="61.7109375" style="76" customWidth="1"/>
    <col min="7134" max="7134" width="18.5703125" style="76" customWidth="1"/>
    <col min="7135" max="7174" width="16.85546875" style="76" customWidth="1"/>
    <col min="7175" max="7176" width="18.5703125" style="76" customWidth="1"/>
    <col min="7177" max="7177" width="21.7109375" style="76" customWidth="1"/>
    <col min="7178" max="7388" width="9.140625" style="76"/>
    <col min="7389" max="7389" width="61.7109375" style="76" customWidth="1"/>
    <col min="7390" max="7390" width="18.5703125" style="76" customWidth="1"/>
    <col min="7391" max="7430" width="16.85546875" style="76" customWidth="1"/>
    <col min="7431" max="7432" width="18.5703125" style="76" customWidth="1"/>
    <col min="7433" max="7433" width="21.7109375" style="76" customWidth="1"/>
    <col min="7434" max="7644" width="9.140625" style="76"/>
    <col min="7645" max="7645" width="61.7109375" style="76" customWidth="1"/>
    <col min="7646" max="7646" width="18.5703125" style="76" customWidth="1"/>
    <col min="7647" max="7686" width="16.85546875" style="76" customWidth="1"/>
    <col min="7687" max="7688" width="18.5703125" style="76" customWidth="1"/>
    <col min="7689" max="7689" width="21.7109375" style="76" customWidth="1"/>
    <col min="7690" max="7900" width="9.140625" style="76"/>
    <col min="7901" max="7901" width="61.7109375" style="76" customWidth="1"/>
    <col min="7902" max="7902" width="18.5703125" style="76" customWidth="1"/>
    <col min="7903" max="7942" width="16.85546875" style="76" customWidth="1"/>
    <col min="7943" max="7944" width="18.5703125" style="76" customWidth="1"/>
    <col min="7945" max="7945" width="21.7109375" style="76" customWidth="1"/>
    <col min="7946" max="8156" width="9.140625" style="76"/>
    <col min="8157" max="8157" width="61.7109375" style="76" customWidth="1"/>
    <col min="8158" max="8158" width="18.5703125" style="76" customWidth="1"/>
    <col min="8159" max="8198" width="16.85546875" style="76" customWidth="1"/>
    <col min="8199" max="8200" width="18.5703125" style="76" customWidth="1"/>
    <col min="8201" max="8201" width="21.7109375" style="76" customWidth="1"/>
    <col min="8202" max="8412" width="9.140625" style="76"/>
    <col min="8413" max="8413" width="61.7109375" style="76" customWidth="1"/>
    <col min="8414" max="8414" width="18.5703125" style="76" customWidth="1"/>
    <col min="8415" max="8454" width="16.85546875" style="76" customWidth="1"/>
    <col min="8455" max="8456" width="18.5703125" style="76" customWidth="1"/>
    <col min="8457" max="8457" width="21.7109375" style="76" customWidth="1"/>
    <col min="8458" max="8668" width="9.140625" style="76"/>
    <col min="8669" max="8669" width="61.7109375" style="76" customWidth="1"/>
    <col min="8670" max="8670" width="18.5703125" style="76" customWidth="1"/>
    <col min="8671" max="8710" width="16.85546875" style="76" customWidth="1"/>
    <col min="8711" max="8712" width="18.5703125" style="76" customWidth="1"/>
    <col min="8713" max="8713" width="21.7109375" style="76" customWidth="1"/>
    <col min="8714" max="8924" width="9.140625" style="76"/>
    <col min="8925" max="8925" width="61.7109375" style="76" customWidth="1"/>
    <col min="8926" max="8926" width="18.5703125" style="76" customWidth="1"/>
    <col min="8927" max="8966" width="16.85546875" style="76" customWidth="1"/>
    <col min="8967" max="8968" width="18.5703125" style="76" customWidth="1"/>
    <col min="8969" max="8969" width="21.7109375" style="76" customWidth="1"/>
    <col min="8970" max="9180" width="9.140625" style="76"/>
    <col min="9181" max="9181" width="61.7109375" style="76" customWidth="1"/>
    <col min="9182" max="9182" width="18.5703125" style="76" customWidth="1"/>
    <col min="9183" max="9222" width="16.85546875" style="76" customWidth="1"/>
    <col min="9223" max="9224" width="18.5703125" style="76" customWidth="1"/>
    <col min="9225" max="9225" width="21.7109375" style="76" customWidth="1"/>
    <col min="9226" max="9436" width="9.140625" style="76"/>
    <col min="9437" max="9437" width="61.7109375" style="76" customWidth="1"/>
    <col min="9438" max="9438" width="18.5703125" style="76" customWidth="1"/>
    <col min="9439" max="9478" width="16.85546875" style="76" customWidth="1"/>
    <col min="9479" max="9480" width="18.5703125" style="76" customWidth="1"/>
    <col min="9481" max="9481" width="21.7109375" style="76" customWidth="1"/>
    <col min="9482" max="9692" width="9.140625" style="76"/>
    <col min="9693" max="9693" width="61.7109375" style="76" customWidth="1"/>
    <col min="9694" max="9694" width="18.5703125" style="76" customWidth="1"/>
    <col min="9695" max="9734" width="16.85546875" style="76" customWidth="1"/>
    <col min="9735" max="9736" width="18.5703125" style="76" customWidth="1"/>
    <col min="9737" max="9737" width="21.7109375" style="76" customWidth="1"/>
    <col min="9738" max="9948" width="9.140625" style="76"/>
    <col min="9949" max="9949" width="61.7109375" style="76" customWidth="1"/>
    <col min="9950" max="9950" width="18.5703125" style="76" customWidth="1"/>
    <col min="9951" max="9990" width="16.85546875" style="76" customWidth="1"/>
    <col min="9991" max="9992" width="18.5703125" style="76" customWidth="1"/>
    <col min="9993" max="9993" width="21.7109375" style="76" customWidth="1"/>
    <col min="9994" max="10204" width="9.140625" style="76"/>
    <col min="10205" max="10205" width="61.7109375" style="76" customWidth="1"/>
    <col min="10206" max="10206" width="18.5703125" style="76" customWidth="1"/>
    <col min="10207" max="10246" width="16.85546875" style="76" customWidth="1"/>
    <col min="10247" max="10248" width="18.5703125" style="76" customWidth="1"/>
    <col min="10249" max="10249" width="21.7109375" style="76" customWidth="1"/>
    <col min="10250" max="10460" width="9.140625" style="76"/>
    <col min="10461" max="10461" width="61.7109375" style="76" customWidth="1"/>
    <col min="10462" max="10462" width="18.5703125" style="76" customWidth="1"/>
    <col min="10463" max="10502" width="16.85546875" style="76" customWidth="1"/>
    <col min="10503" max="10504" width="18.5703125" style="76" customWidth="1"/>
    <col min="10505" max="10505" width="21.7109375" style="76" customWidth="1"/>
    <col min="10506" max="10716" width="9.140625" style="76"/>
    <col min="10717" max="10717" width="61.7109375" style="76" customWidth="1"/>
    <col min="10718" max="10718" width="18.5703125" style="76" customWidth="1"/>
    <col min="10719" max="10758" width="16.85546875" style="76" customWidth="1"/>
    <col min="10759" max="10760" width="18.5703125" style="76" customWidth="1"/>
    <col min="10761" max="10761" width="21.7109375" style="76" customWidth="1"/>
    <col min="10762" max="10972" width="9.140625" style="76"/>
    <col min="10973" max="10973" width="61.7109375" style="76" customWidth="1"/>
    <col min="10974" max="10974" width="18.5703125" style="76" customWidth="1"/>
    <col min="10975" max="11014" width="16.85546875" style="76" customWidth="1"/>
    <col min="11015" max="11016" width="18.5703125" style="76" customWidth="1"/>
    <col min="11017" max="11017" width="21.7109375" style="76" customWidth="1"/>
    <col min="11018" max="11228" width="9.140625" style="76"/>
    <col min="11229" max="11229" width="61.7109375" style="76" customWidth="1"/>
    <col min="11230" max="11230" width="18.5703125" style="76" customWidth="1"/>
    <col min="11231" max="11270" width="16.85546875" style="76" customWidth="1"/>
    <col min="11271" max="11272" width="18.5703125" style="76" customWidth="1"/>
    <col min="11273" max="11273" width="21.7109375" style="76" customWidth="1"/>
    <col min="11274" max="11484" width="9.140625" style="76"/>
    <col min="11485" max="11485" width="61.7109375" style="76" customWidth="1"/>
    <col min="11486" max="11486" width="18.5703125" style="76" customWidth="1"/>
    <col min="11487" max="11526" width="16.85546875" style="76" customWidth="1"/>
    <col min="11527" max="11528" width="18.5703125" style="76" customWidth="1"/>
    <col min="11529" max="11529" width="21.7109375" style="76" customWidth="1"/>
    <col min="11530" max="11740" width="9.140625" style="76"/>
    <col min="11741" max="11741" width="61.7109375" style="76" customWidth="1"/>
    <col min="11742" max="11742" width="18.5703125" style="76" customWidth="1"/>
    <col min="11743" max="11782" width="16.85546875" style="76" customWidth="1"/>
    <col min="11783" max="11784" width="18.5703125" style="76" customWidth="1"/>
    <col min="11785" max="11785" width="21.7109375" style="76" customWidth="1"/>
    <col min="11786" max="11996" width="9.140625" style="76"/>
    <col min="11997" max="11997" width="61.7109375" style="76" customWidth="1"/>
    <col min="11998" max="11998" width="18.5703125" style="76" customWidth="1"/>
    <col min="11999" max="12038" width="16.85546875" style="76" customWidth="1"/>
    <col min="12039" max="12040" width="18.5703125" style="76" customWidth="1"/>
    <col min="12041" max="12041" width="21.7109375" style="76" customWidth="1"/>
    <col min="12042" max="12252" width="9.140625" style="76"/>
    <col min="12253" max="12253" width="61.7109375" style="76" customWidth="1"/>
    <col min="12254" max="12254" width="18.5703125" style="76" customWidth="1"/>
    <col min="12255" max="12294" width="16.85546875" style="76" customWidth="1"/>
    <col min="12295" max="12296" width="18.5703125" style="76" customWidth="1"/>
    <col min="12297" max="12297" width="21.7109375" style="76" customWidth="1"/>
    <col min="12298" max="12508" width="9.140625" style="76"/>
    <col min="12509" max="12509" width="61.7109375" style="76" customWidth="1"/>
    <col min="12510" max="12510" width="18.5703125" style="76" customWidth="1"/>
    <col min="12511" max="12550" width="16.85546875" style="76" customWidth="1"/>
    <col min="12551" max="12552" width="18.5703125" style="76" customWidth="1"/>
    <col min="12553" max="12553" width="21.7109375" style="76" customWidth="1"/>
    <col min="12554" max="12764" width="9.140625" style="76"/>
    <col min="12765" max="12765" width="61.7109375" style="76" customWidth="1"/>
    <col min="12766" max="12766" width="18.5703125" style="76" customWidth="1"/>
    <col min="12767" max="12806" width="16.85546875" style="76" customWidth="1"/>
    <col min="12807" max="12808" width="18.5703125" style="76" customWidth="1"/>
    <col min="12809" max="12809" width="21.7109375" style="76" customWidth="1"/>
    <col min="12810" max="13020" width="9.140625" style="76"/>
    <col min="13021" max="13021" width="61.7109375" style="76" customWidth="1"/>
    <col min="13022" max="13022" width="18.5703125" style="76" customWidth="1"/>
    <col min="13023" max="13062" width="16.85546875" style="76" customWidth="1"/>
    <col min="13063" max="13064" width="18.5703125" style="76" customWidth="1"/>
    <col min="13065" max="13065" width="21.7109375" style="76" customWidth="1"/>
    <col min="13066" max="13276" width="9.140625" style="76"/>
    <col min="13277" max="13277" width="61.7109375" style="76" customWidth="1"/>
    <col min="13278" max="13278" width="18.5703125" style="76" customWidth="1"/>
    <col min="13279" max="13318" width="16.85546875" style="76" customWidth="1"/>
    <col min="13319" max="13320" width="18.5703125" style="76" customWidth="1"/>
    <col min="13321" max="13321" width="21.7109375" style="76" customWidth="1"/>
    <col min="13322" max="13532" width="9.140625" style="76"/>
    <col min="13533" max="13533" width="61.7109375" style="76" customWidth="1"/>
    <col min="13534" max="13534" width="18.5703125" style="76" customWidth="1"/>
    <col min="13535" max="13574" width="16.85546875" style="76" customWidth="1"/>
    <col min="13575" max="13576" width="18.5703125" style="76" customWidth="1"/>
    <col min="13577" max="13577" width="21.7109375" style="76" customWidth="1"/>
    <col min="13578" max="13788" width="9.140625" style="76"/>
    <col min="13789" max="13789" width="61.7109375" style="76" customWidth="1"/>
    <col min="13790" max="13790" width="18.5703125" style="76" customWidth="1"/>
    <col min="13791" max="13830" width="16.85546875" style="76" customWidth="1"/>
    <col min="13831" max="13832" width="18.5703125" style="76" customWidth="1"/>
    <col min="13833" max="13833" width="21.7109375" style="76" customWidth="1"/>
    <col min="13834" max="14044" width="9.140625" style="76"/>
    <col min="14045" max="14045" width="61.7109375" style="76" customWidth="1"/>
    <col min="14046" max="14046" width="18.5703125" style="76" customWidth="1"/>
    <col min="14047" max="14086" width="16.85546875" style="76" customWidth="1"/>
    <col min="14087" max="14088" width="18.5703125" style="76" customWidth="1"/>
    <col min="14089" max="14089" width="21.7109375" style="76" customWidth="1"/>
    <col min="14090" max="14300" width="9.140625" style="76"/>
    <col min="14301" max="14301" width="61.7109375" style="76" customWidth="1"/>
    <col min="14302" max="14302" width="18.5703125" style="76" customWidth="1"/>
    <col min="14303" max="14342" width="16.85546875" style="76" customWidth="1"/>
    <col min="14343" max="14344" width="18.5703125" style="76" customWidth="1"/>
    <col min="14345" max="14345" width="21.7109375" style="76" customWidth="1"/>
    <col min="14346" max="14556" width="9.140625" style="76"/>
    <col min="14557" max="14557" width="61.7109375" style="76" customWidth="1"/>
    <col min="14558" max="14558" width="18.5703125" style="76" customWidth="1"/>
    <col min="14559" max="14598" width="16.85546875" style="76" customWidth="1"/>
    <col min="14599" max="14600" width="18.5703125" style="76" customWidth="1"/>
    <col min="14601" max="14601" width="21.7109375" style="76" customWidth="1"/>
    <col min="14602" max="14812" width="9.140625" style="76"/>
    <col min="14813" max="14813" width="61.7109375" style="76" customWidth="1"/>
    <col min="14814" max="14814" width="18.5703125" style="76" customWidth="1"/>
    <col min="14815" max="14854" width="16.85546875" style="76" customWidth="1"/>
    <col min="14855" max="14856" width="18.5703125" style="76" customWidth="1"/>
    <col min="14857" max="14857" width="21.7109375" style="76" customWidth="1"/>
    <col min="14858" max="15068" width="9.140625" style="76"/>
    <col min="15069" max="15069" width="61.7109375" style="76" customWidth="1"/>
    <col min="15070" max="15070" width="18.5703125" style="76" customWidth="1"/>
    <col min="15071" max="15110" width="16.85546875" style="76" customWidth="1"/>
    <col min="15111" max="15112" width="18.5703125" style="76" customWidth="1"/>
    <col min="15113" max="15113" width="21.7109375" style="76" customWidth="1"/>
    <col min="15114" max="15324" width="9.140625" style="76"/>
    <col min="15325" max="15325" width="61.7109375" style="76" customWidth="1"/>
    <col min="15326" max="15326" width="18.5703125" style="76" customWidth="1"/>
    <col min="15327" max="15366" width="16.85546875" style="76" customWidth="1"/>
    <col min="15367" max="15368" width="18.5703125" style="76" customWidth="1"/>
    <col min="15369" max="15369" width="21.7109375" style="76" customWidth="1"/>
    <col min="15370" max="15580" width="9.140625" style="76"/>
    <col min="15581" max="15581" width="61.7109375" style="76" customWidth="1"/>
    <col min="15582" max="15582" width="18.5703125" style="76" customWidth="1"/>
    <col min="15583" max="15622" width="16.85546875" style="76" customWidth="1"/>
    <col min="15623" max="15624" width="18.5703125" style="76" customWidth="1"/>
    <col min="15625" max="15625" width="21.7109375" style="76" customWidth="1"/>
    <col min="15626" max="15836" width="9.140625" style="76"/>
    <col min="15837" max="15837" width="61.7109375" style="76" customWidth="1"/>
    <col min="15838" max="15838" width="18.5703125" style="76" customWidth="1"/>
    <col min="15839" max="15878" width="16.85546875" style="76" customWidth="1"/>
    <col min="15879" max="15880" width="18.5703125" style="76" customWidth="1"/>
    <col min="15881" max="15881" width="21.7109375" style="76" customWidth="1"/>
    <col min="15882" max="16092" width="9.140625" style="76"/>
    <col min="16093" max="16093" width="61.7109375" style="76" customWidth="1"/>
    <col min="16094" max="16094" width="18.5703125" style="76" customWidth="1"/>
    <col min="16095" max="16134" width="16.85546875" style="76" customWidth="1"/>
    <col min="16135" max="16136" width="18.5703125" style="76" customWidth="1"/>
    <col min="16137" max="16137" width="21.7109375" style="76" customWidth="1"/>
    <col min="16138" max="16384" width="9.140625" style="76"/>
  </cols>
  <sheetData>
    <row r="1" spans="1:12" ht="18.75" x14ac:dyDescent="0.2">
      <c r="A1" s="3"/>
      <c r="B1" s="2"/>
      <c r="C1" s="2"/>
      <c r="D1" s="2"/>
      <c r="G1" s="2"/>
      <c r="H1" s="4" t="s">
        <v>0</v>
      </c>
      <c r="I1" s="2"/>
      <c r="J1" s="2"/>
      <c r="K1" s="4"/>
      <c r="L1" s="2"/>
    </row>
    <row r="2" spans="1:12" ht="18.75" x14ac:dyDescent="0.3">
      <c r="A2" s="3"/>
      <c r="B2" s="2"/>
      <c r="C2" s="2"/>
      <c r="D2" s="2"/>
      <c r="E2" s="76"/>
      <c r="F2" s="76"/>
      <c r="G2" s="2"/>
      <c r="H2" s="5" t="s">
        <v>1</v>
      </c>
      <c r="I2" s="2"/>
      <c r="J2" s="2"/>
      <c r="K2" s="5"/>
      <c r="L2" s="2"/>
    </row>
    <row r="3" spans="1:12" ht="18.75" x14ac:dyDescent="0.3">
      <c r="A3" s="6"/>
      <c r="B3" s="2"/>
      <c r="C3" s="2"/>
      <c r="D3" s="2"/>
      <c r="E3" s="76"/>
      <c r="F3" s="76"/>
      <c r="G3" s="2"/>
      <c r="H3" s="5" t="s">
        <v>254</v>
      </c>
      <c r="I3" s="2"/>
      <c r="J3" s="2"/>
      <c r="K3" s="5"/>
      <c r="L3" s="2"/>
    </row>
    <row r="4" spans="1:12" ht="18.75" x14ac:dyDescent="0.3">
      <c r="A4" s="6"/>
      <c r="B4" s="2"/>
      <c r="C4" s="2"/>
      <c r="D4" s="2"/>
      <c r="E4" s="2"/>
      <c r="F4" s="2"/>
      <c r="G4" s="2"/>
      <c r="H4" s="2"/>
      <c r="I4" s="2"/>
      <c r="J4" s="2"/>
      <c r="K4" s="5"/>
      <c r="L4" s="2"/>
    </row>
    <row r="5" spans="1:12" x14ac:dyDescent="0.2">
      <c r="A5" s="292" t="str">
        <f>'1. паспорт местоположение'!A5:C5</f>
        <v>Год раскрытия информации: 2025 год</v>
      </c>
      <c r="B5" s="292"/>
      <c r="C5" s="292"/>
      <c r="D5" s="292"/>
      <c r="E5" s="292"/>
      <c r="F5" s="292"/>
      <c r="G5" s="292"/>
      <c r="H5" s="292"/>
      <c r="I5" s="79"/>
      <c r="J5" s="79"/>
      <c r="K5" s="79"/>
      <c r="L5" s="79"/>
    </row>
    <row r="6" spans="1:12" ht="18.75" x14ac:dyDescent="0.3">
      <c r="A6" s="6"/>
      <c r="B6" s="2"/>
      <c r="C6" s="2"/>
      <c r="D6" s="2"/>
      <c r="E6" s="2"/>
      <c r="F6" s="2"/>
      <c r="G6" s="2"/>
      <c r="H6" s="2"/>
      <c r="I6" s="2"/>
      <c r="J6" s="2"/>
      <c r="K6" s="5"/>
      <c r="L6" s="2"/>
    </row>
    <row r="7" spans="1:12" ht="18.75" x14ac:dyDescent="0.2">
      <c r="A7" s="249" t="s">
        <v>4</v>
      </c>
      <c r="B7" s="249"/>
      <c r="C7" s="249"/>
      <c r="D7" s="249"/>
      <c r="E7" s="249"/>
      <c r="F7" s="249"/>
      <c r="G7" s="249"/>
      <c r="H7" s="249"/>
      <c r="I7" s="10"/>
      <c r="J7" s="10"/>
      <c r="K7" s="10"/>
      <c r="L7" s="10"/>
    </row>
    <row r="8" spans="1:12" ht="18.75" x14ac:dyDescent="0.2">
      <c r="A8" s="9"/>
      <c r="B8" s="9"/>
      <c r="C8" s="9"/>
      <c r="D8" s="9"/>
      <c r="E8" s="9"/>
      <c r="F8" s="9"/>
      <c r="G8" s="9"/>
      <c r="H8" s="9"/>
      <c r="I8" s="9"/>
      <c r="J8" s="9"/>
      <c r="K8" s="9"/>
      <c r="L8" s="10"/>
    </row>
    <row r="9" spans="1:12" ht="18.75" x14ac:dyDescent="0.2">
      <c r="A9" s="252" t="str">
        <f>'1. паспорт местоположение'!A9:C9</f>
        <v>Акционерное общество "Россети Янтарь" ДЗО  ПАО "Россети"</v>
      </c>
      <c r="B9" s="252"/>
      <c r="C9" s="252"/>
      <c r="D9" s="252"/>
      <c r="E9" s="252"/>
      <c r="F9" s="252"/>
      <c r="G9" s="252"/>
      <c r="H9" s="252"/>
      <c r="I9" s="11"/>
      <c r="J9" s="11"/>
      <c r="K9" s="11"/>
      <c r="L9" s="11"/>
    </row>
    <row r="10" spans="1:12" x14ac:dyDescent="0.2">
      <c r="A10" s="251" t="s">
        <v>6</v>
      </c>
      <c r="B10" s="251"/>
      <c r="C10" s="251"/>
      <c r="D10" s="251"/>
      <c r="E10" s="251"/>
      <c r="F10" s="251"/>
      <c r="G10" s="251"/>
      <c r="H10" s="251"/>
      <c r="I10" s="12"/>
      <c r="J10" s="12"/>
      <c r="K10" s="12"/>
      <c r="L10" s="12"/>
    </row>
    <row r="11" spans="1:12" ht="18.75" x14ac:dyDescent="0.2">
      <c r="A11" s="9"/>
      <c r="B11" s="9"/>
      <c r="C11" s="9"/>
      <c r="D11" s="9"/>
      <c r="E11" s="9"/>
      <c r="F11" s="9"/>
      <c r="G11" s="9"/>
      <c r="H11" s="9"/>
      <c r="I11" s="9"/>
      <c r="J11" s="9"/>
      <c r="K11" s="9"/>
      <c r="L11" s="10"/>
    </row>
    <row r="12" spans="1:12" ht="18.75" x14ac:dyDescent="0.2">
      <c r="A12" s="252" t="str">
        <f>'1. паспорт местоположение'!A12:C12</f>
        <v>O_22-0924</v>
      </c>
      <c r="B12" s="252"/>
      <c r="C12" s="252"/>
      <c r="D12" s="252"/>
      <c r="E12" s="252"/>
      <c r="F12" s="252"/>
      <c r="G12" s="252"/>
      <c r="H12" s="252"/>
      <c r="I12" s="11"/>
      <c r="J12" s="11"/>
      <c r="K12" s="11"/>
      <c r="L12" s="11"/>
    </row>
    <row r="13" spans="1:12" x14ac:dyDescent="0.2">
      <c r="A13" s="251" t="s">
        <v>8</v>
      </c>
      <c r="B13" s="251"/>
      <c r="C13" s="251"/>
      <c r="D13" s="251"/>
      <c r="E13" s="251"/>
      <c r="F13" s="251"/>
      <c r="G13" s="251"/>
      <c r="H13" s="251"/>
      <c r="I13" s="12"/>
      <c r="J13" s="12"/>
      <c r="K13" s="12"/>
      <c r="L13" s="12"/>
    </row>
    <row r="14" spans="1:12" ht="18.75" x14ac:dyDescent="0.2">
      <c r="A14" s="13"/>
      <c r="B14" s="13"/>
      <c r="C14" s="13"/>
      <c r="D14" s="13"/>
      <c r="E14" s="13"/>
      <c r="F14" s="13"/>
      <c r="G14" s="13"/>
      <c r="H14" s="13"/>
      <c r="I14" s="13"/>
      <c r="J14" s="13"/>
      <c r="K14" s="13"/>
      <c r="L14" s="13"/>
    </row>
    <row r="15" spans="1:12" ht="93" customHeight="1" x14ac:dyDescent="0.2">
      <c r="A15" s="257" t="str">
        <f>'1. паспорт местоположение'!A15:C15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257"/>
      <c r="C15" s="257"/>
      <c r="D15" s="257"/>
      <c r="E15" s="257"/>
      <c r="F15" s="257"/>
      <c r="G15" s="257"/>
      <c r="H15" s="257"/>
      <c r="I15" s="11"/>
      <c r="J15" s="11"/>
      <c r="K15" s="11"/>
      <c r="L15" s="11"/>
    </row>
    <row r="16" spans="1:12" x14ac:dyDescent="0.2">
      <c r="A16" s="251" t="s">
        <v>10</v>
      </c>
      <c r="B16" s="251"/>
      <c r="C16" s="251"/>
      <c r="D16" s="251"/>
      <c r="E16" s="251"/>
      <c r="F16" s="251"/>
      <c r="G16" s="251"/>
      <c r="H16" s="251"/>
      <c r="I16" s="12"/>
      <c r="J16" s="12"/>
      <c r="K16" s="12"/>
      <c r="L16" s="12"/>
    </row>
    <row r="17" spans="1:12" ht="18.75" x14ac:dyDescent="0.2">
      <c r="A17" s="13"/>
      <c r="B17" s="13"/>
      <c r="C17" s="13"/>
      <c r="D17" s="13"/>
      <c r="E17" s="13"/>
      <c r="F17" s="13"/>
      <c r="G17" s="13"/>
      <c r="H17" s="13"/>
      <c r="I17" s="13"/>
      <c r="J17" s="13"/>
      <c r="K17" s="13"/>
      <c r="L17" s="13"/>
    </row>
    <row r="18" spans="1:12" ht="18.75" x14ac:dyDescent="0.2">
      <c r="A18" s="252" t="s">
        <v>255</v>
      </c>
      <c r="B18" s="252"/>
      <c r="C18" s="252"/>
      <c r="D18" s="252"/>
      <c r="E18" s="252"/>
      <c r="F18" s="252"/>
      <c r="G18" s="252"/>
      <c r="H18" s="252"/>
      <c r="I18" s="15"/>
      <c r="J18" s="15"/>
      <c r="K18" s="15"/>
      <c r="L18" s="15"/>
    </row>
    <row r="19" spans="1:12" x14ac:dyDescent="0.2">
      <c r="A19" s="80"/>
    </row>
    <row r="20" spans="1:12" x14ac:dyDescent="0.2">
      <c r="A20" s="80"/>
    </row>
    <row r="21" spans="1:12" x14ac:dyDescent="0.2">
      <c r="A21" s="80"/>
    </row>
    <row r="22" spans="1:12" x14ac:dyDescent="0.2">
      <c r="A22" s="80"/>
    </row>
    <row r="23" spans="1:12" x14ac:dyDescent="0.2">
      <c r="D23" s="81"/>
    </row>
    <row r="24" spans="1:12" x14ac:dyDescent="0.2">
      <c r="A24" s="82" t="s">
        <v>256</v>
      </c>
      <c r="B24" s="83" t="s">
        <v>257</v>
      </c>
      <c r="D24" s="84"/>
      <c r="E24" s="85"/>
      <c r="F24" s="85"/>
      <c r="G24" s="85"/>
      <c r="H24" s="85"/>
    </row>
    <row r="25" spans="1:12" x14ac:dyDescent="0.2">
      <c r="A25" s="86" t="s">
        <v>258</v>
      </c>
      <c r="B25" s="87">
        <f>'6.2. Паспорт фин осв ввод'!AC52*1000000</f>
        <v>21225000</v>
      </c>
    </row>
    <row r="26" spans="1:12" x14ac:dyDescent="0.2">
      <c r="A26" s="88" t="s">
        <v>259</v>
      </c>
      <c r="B26" s="89">
        <v>0</v>
      </c>
    </row>
    <row r="27" spans="1:12" x14ac:dyDescent="0.2">
      <c r="A27" s="88" t="s">
        <v>260</v>
      </c>
      <c r="B27" s="89">
        <v>10</v>
      </c>
      <c r="D27" s="81" t="s">
        <v>261</v>
      </c>
    </row>
    <row r="28" spans="1:12" ht="16.149999999999999" customHeight="1" x14ac:dyDescent="0.2">
      <c r="A28" s="90" t="s">
        <v>262</v>
      </c>
      <c r="B28" s="91">
        <v>1</v>
      </c>
      <c r="D28" s="293" t="s">
        <v>263</v>
      </c>
      <c r="E28" s="294"/>
      <c r="F28" s="295"/>
      <c r="G28" s="296" t="str">
        <f t="shared" ref="G28:G29" si="0">IF(SUM(B89:L89)=0,"не окупается",SUM(B89:L89))</f>
        <v>не окупается</v>
      </c>
      <c r="H28" s="297"/>
    </row>
    <row r="29" spans="1:12" ht="15.6" customHeight="1" x14ac:dyDescent="0.2">
      <c r="A29" s="86" t="s">
        <v>264</v>
      </c>
      <c r="B29" s="87">
        <f>B25*0.01</f>
        <v>212250</v>
      </c>
      <c r="D29" s="293" t="s">
        <v>265</v>
      </c>
      <c r="E29" s="294"/>
      <c r="F29" s="295"/>
      <c r="G29" s="296" t="str">
        <f t="shared" si="0"/>
        <v>не окупается</v>
      </c>
      <c r="H29" s="297"/>
    </row>
    <row r="30" spans="1:12" ht="27.6" customHeight="1" x14ac:dyDescent="0.2">
      <c r="A30" s="88" t="s">
        <v>266</v>
      </c>
      <c r="B30" s="89">
        <v>1</v>
      </c>
      <c r="D30" s="293" t="s">
        <v>267</v>
      </c>
      <c r="E30" s="294"/>
      <c r="F30" s="295"/>
      <c r="G30" s="299">
        <f>L87</f>
        <v>-17563757.902848013</v>
      </c>
      <c r="H30" s="300"/>
    </row>
    <row r="31" spans="1:12" x14ac:dyDescent="0.2">
      <c r="A31" s="88" t="s">
        <v>268</v>
      </c>
      <c r="B31" s="89">
        <v>1</v>
      </c>
      <c r="D31" s="301"/>
      <c r="E31" s="302"/>
      <c r="F31" s="303"/>
      <c r="G31" s="301"/>
      <c r="H31" s="303"/>
    </row>
    <row r="32" spans="1:12" x14ac:dyDescent="0.2">
      <c r="A32" s="88" t="s">
        <v>269</v>
      </c>
      <c r="B32" s="89"/>
    </row>
    <row r="33" spans="1:12" x14ac:dyDescent="0.2">
      <c r="A33" s="88" t="s">
        <v>270</v>
      </c>
      <c r="B33" s="89"/>
    </row>
    <row r="34" spans="1:12" x14ac:dyDescent="0.2">
      <c r="A34" s="88" t="s">
        <v>271</v>
      </c>
      <c r="B34" s="89"/>
    </row>
    <row r="35" spans="1:12" x14ac:dyDescent="0.2">
      <c r="A35" s="92"/>
      <c r="B35" s="89"/>
    </row>
    <row r="36" spans="1:12" x14ac:dyDescent="0.2">
      <c r="A36" s="90" t="s">
        <v>272</v>
      </c>
      <c r="B36" s="93">
        <v>0.2</v>
      </c>
    </row>
    <row r="37" spans="1:12" x14ac:dyDescent="0.2">
      <c r="A37" s="86" t="s">
        <v>273</v>
      </c>
      <c r="B37" s="87">
        <v>0</v>
      </c>
    </row>
    <row r="38" spans="1:12" x14ac:dyDescent="0.2">
      <c r="A38" s="88" t="s">
        <v>274</v>
      </c>
      <c r="B38" s="89"/>
    </row>
    <row r="39" spans="1:12" x14ac:dyDescent="0.2">
      <c r="A39" s="94" t="s">
        <v>275</v>
      </c>
      <c r="B39" s="95"/>
    </row>
    <row r="40" spans="1:12" x14ac:dyDescent="0.2">
      <c r="A40" s="96" t="s">
        <v>276</v>
      </c>
      <c r="B40" s="97">
        <v>1</v>
      </c>
    </row>
    <row r="41" spans="1:12" x14ac:dyDescent="0.2">
      <c r="A41" s="98" t="s">
        <v>277</v>
      </c>
      <c r="B41" s="99"/>
    </row>
    <row r="42" spans="1:12" x14ac:dyDescent="0.2">
      <c r="A42" s="98" t="s">
        <v>278</v>
      </c>
      <c r="B42" s="100"/>
    </row>
    <row r="43" spans="1:12" x14ac:dyDescent="0.2">
      <c r="A43" s="98" t="s">
        <v>279</v>
      </c>
      <c r="B43" s="100">
        <v>0</v>
      </c>
    </row>
    <row r="44" spans="1:12" x14ac:dyDescent="0.2">
      <c r="A44" s="98" t="s">
        <v>280</v>
      </c>
      <c r="B44" s="100">
        <v>0.1371</v>
      </c>
    </row>
    <row r="45" spans="1:12" x14ac:dyDescent="0.2">
      <c r="A45" s="98" t="s">
        <v>281</v>
      </c>
      <c r="B45" s="100">
        <f>1-B43</f>
        <v>1</v>
      </c>
    </row>
    <row r="46" spans="1:12" ht="16.5" thickBot="1" x14ac:dyDescent="0.25">
      <c r="A46" s="101" t="s">
        <v>282</v>
      </c>
      <c r="B46" s="102">
        <f>B45*B44+B43*B42*(1-B36)</f>
        <v>0.1371</v>
      </c>
      <c r="C46" s="103"/>
    </row>
    <row r="47" spans="1:12" x14ac:dyDescent="0.2">
      <c r="A47" s="104" t="s">
        <v>283</v>
      </c>
      <c r="B47" s="105">
        <f>B58</f>
        <v>1</v>
      </c>
      <c r="C47" s="105">
        <f t="shared" ref="C47:L47" si="1">C58</f>
        <v>2</v>
      </c>
      <c r="D47" s="105">
        <f t="shared" si="1"/>
        <v>3</v>
      </c>
      <c r="E47" s="105">
        <f t="shared" si="1"/>
        <v>4</v>
      </c>
      <c r="F47" s="105">
        <f t="shared" si="1"/>
        <v>5</v>
      </c>
      <c r="G47" s="105">
        <f t="shared" si="1"/>
        <v>6</v>
      </c>
      <c r="H47" s="105">
        <f t="shared" si="1"/>
        <v>7</v>
      </c>
      <c r="I47" s="105">
        <f t="shared" si="1"/>
        <v>8</v>
      </c>
      <c r="J47" s="105">
        <f t="shared" si="1"/>
        <v>9</v>
      </c>
      <c r="K47" s="105">
        <f t="shared" si="1"/>
        <v>10</v>
      </c>
      <c r="L47" s="105">
        <f t="shared" si="1"/>
        <v>11</v>
      </c>
    </row>
    <row r="48" spans="1:12" x14ac:dyDescent="0.2">
      <c r="A48" s="106" t="s">
        <v>284</v>
      </c>
      <c r="B48" s="107">
        <f t="shared" ref="B48:B49" si="2">D102</f>
        <v>9.1135032622053413E-2</v>
      </c>
      <c r="C48" s="107">
        <f t="shared" ref="C48:L49" si="3">E102</f>
        <v>7.8163170639641913E-2</v>
      </c>
      <c r="D48" s="107">
        <f t="shared" si="3"/>
        <v>5.2628968689616612E-2</v>
      </c>
      <c r="E48" s="107">
        <f t="shared" si="3"/>
        <v>4.4208979893394937E-2</v>
      </c>
      <c r="F48" s="107">
        <f t="shared" si="3"/>
        <v>4.4208979893394937E-2</v>
      </c>
      <c r="G48" s="107">
        <f t="shared" si="3"/>
        <v>4.4208979893394937E-2</v>
      </c>
      <c r="H48" s="107">
        <f t="shared" si="3"/>
        <v>4.4208979893394937E-2</v>
      </c>
      <c r="I48" s="107">
        <f t="shared" si="3"/>
        <v>4.4208979893394937E-2</v>
      </c>
      <c r="J48" s="107">
        <f t="shared" si="3"/>
        <v>4.4208979893394937E-2</v>
      </c>
      <c r="K48" s="107">
        <f t="shared" si="3"/>
        <v>4.4208979893394937E-2</v>
      </c>
      <c r="L48" s="107">
        <f t="shared" si="3"/>
        <v>4.4208979893394937E-2</v>
      </c>
    </row>
    <row r="49" spans="1:12" x14ac:dyDescent="0.2">
      <c r="A49" s="106" t="s">
        <v>285</v>
      </c>
      <c r="B49" s="107">
        <f t="shared" si="2"/>
        <v>9.1135032622053413E-2</v>
      </c>
      <c r="C49" s="107">
        <f t="shared" si="3"/>
        <v>0.17642160636778237</v>
      </c>
      <c r="D49" s="107">
        <f t="shared" si="3"/>
        <v>0.23833546225510083</v>
      </c>
      <c r="E49" s="107">
        <f t="shared" si="3"/>
        <v>0.29308100980721452</v>
      </c>
      <c r="F49" s="107">
        <f t="shared" si="3"/>
        <v>0.35024680217031245</v>
      </c>
      <c r="G49" s="107">
        <f t="shared" si="3"/>
        <v>0.40993983589858063</v>
      </c>
      <c r="H49" s="107">
        <f t="shared" si="3"/>
        <v>0.47227183775471748</v>
      </c>
      <c r="I49" s="107">
        <f t="shared" si="3"/>
        <v>0.53735947382762728</v>
      </c>
      <c r="J49" s="107">
        <f t="shared" si="3"/>
        <v>0.605324567894993</v>
      </c>
      <c r="K49" s="107">
        <f t="shared" si="3"/>
        <v>0.67629432943943568</v>
      </c>
      <c r="L49" s="107">
        <f t="shared" si="3"/>
        <v>0.75040159174503551</v>
      </c>
    </row>
    <row r="50" spans="1:12" x14ac:dyDescent="0.2">
      <c r="A50" s="108" t="s">
        <v>286</v>
      </c>
      <c r="B50" s="109">
        <v>0</v>
      </c>
      <c r="C50" s="109">
        <v>0</v>
      </c>
      <c r="D50" s="109">
        <v>0</v>
      </c>
      <c r="E50" s="109">
        <v>0</v>
      </c>
      <c r="F50" s="109">
        <v>0</v>
      </c>
      <c r="G50" s="109">
        <v>0</v>
      </c>
      <c r="H50" s="109">
        <v>0</v>
      </c>
      <c r="I50" s="109">
        <v>0</v>
      </c>
      <c r="J50" s="109">
        <v>0</v>
      </c>
      <c r="K50" s="109">
        <v>0</v>
      </c>
      <c r="L50" s="109">
        <v>0</v>
      </c>
    </row>
    <row r="52" spans="1:12" x14ac:dyDescent="0.2">
      <c r="A52" s="110" t="s">
        <v>287</v>
      </c>
      <c r="B52" s="111">
        <f>B58</f>
        <v>1</v>
      </c>
      <c r="C52" s="111">
        <f t="shared" ref="C52:L52" si="4">C58</f>
        <v>2</v>
      </c>
      <c r="D52" s="111">
        <f t="shared" si="4"/>
        <v>3</v>
      </c>
      <c r="E52" s="111">
        <f t="shared" si="4"/>
        <v>4</v>
      </c>
      <c r="F52" s="111">
        <f t="shared" si="4"/>
        <v>5</v>
      </c>
      <c r="G52" s="111">
        <f t="shared" si="4"/>
        <v>6</v>
      </c>
      <c r="H52" s="111">
        <f t="shared" si="4"/>
        <v>7</v>
      </c>
      <c r="I52" s="111">
        <f t="shared" si="4"/>
        <v>8</v>
      </c>
      <c r="J52" s="111">
        <f t="shared" si="4"/>
        <v>9</v>
      </c>
      <c r="K52" s="111">
        <f t="shared" si="4"/>
        <v>10</v>
      </c>
      <c r="L52" s="111">
        <f t="shared" si="4"/>
        <v>11</v>
      </c>
    </row>
    <row r="53" spans="1:12" x14ac:dyDescent="0.2">
      <c r="A53" s="112" t="s">
        <v>288</v>
      </c>
      <c r="B53" s="113">
        <v>0</v>
      </c>
      <c r="C53" s="113">
        <f t="shared" ref="C53:L53" si="5">B53+B54-B55</f>
        <v>0</v>
      </c>
      <c r="D53" s="113">
        <f t="shared" si="5"/>
        <v>0</v>
      </c>
      <c r="E53" s="113">
        <f t="shared" si="5"/>
        <v>0</v>
      </c>
      <c r="F53" s="113">
        <f t="shared" si="5"/>
        <v>0</v>
      </c>
      <c r="G53" s="113">
        <f t="shared" si="5"/>
        <v>0</v>
      </c>
      <c r="H53" s="113">
        <f t="shared" si="5"/>
        <v>0</v>
      </c>
      <c r="I53" s="113">
        <f t="shared" si="5"/>
        <v>0</v>
      </c>
      <c r="J53" s="113">
        <f t="shared" si="5"/>
        <v>0</v>
      </c>
      <c r="K53" s="113">
        <f t="shared" si="5"/>
        <v>0</v>
      </c>
      <c r="L53" s="113">
        <f t="shared" si="5"/>
        <v>0</v>
      </c>
    </row>
    <row r="54" spans="1:12" x14ac:dyDescent="0.2">
      <c r="A54" s="112" t="s">
        <v>289</v>
      </c>
      <c r="B54" s="113">
        <f>B25*B28*B43*1.18</f>
        <v>0</v>
      </c>
      <c r="C54" s="113">
        <v>0</v>
      </c>
      <c r="D54" s="113">
        <v>0</v>
      </c>
      <c r="E54" s="113">
        <v>0</v>
      </c>
      <c r="F54" s="113">
        <v>0</v>
      </c>
      <c r="G54" s="113">
        <v>0</v>
      </c>
      <c r="H54" s="113">
        <v>0</v>
      </c>
      <c r="I54" s="113">
        <v>0</v>
      </c>
      <c r="J54" s="113">
        <v>0</v>
      </c>
      <c r="K54" s="113">
        <v>0</v>
      </c>
      <c r="L54" s="113">
        <v>0</v>
      </c>
    </row>
    <row r="55" spans="1:12" x14ac:dyDescent="0.2">
      <c r="A55" s="112" t="s">
        <v>290</v>
      </c>
      <c r="B55" s="113">
        <f>$B$54/$B$40</f>
        <v>0</v>
      </c>
      <c r="C55" s="113">
        <f t="shared" ref="C55:L55" si="6">IF(ROUND(C53,1)=0,0,B55+C54/$B$40)</f>
        <v>0</v>
      </c>
      <c r="D55" s="113">
        <f t="shared" si="6"/>
        <v>0</v>
      </c>
      <c r="E55" s="113">
        <f t="shared" si="6"/>
        <v>0</v>
      </c>
      <c r="F55" s="113">
        <f t="shared" si="6"/>
        <v>0</v>
      </c>
      <c r="G55" s="113">
        <f t="shared" si="6"/>
        <v>0</v>
      </c>
      <c r="H55" s="113">
        <f t="shared" si="6"/>
        <v>0</v>
      </c>
      <c r="I55" s="113">
        <f t="shared" si="6"/>
        <v>0</v>
      </c>
      <c r="J55" s="113">
        <f t="shared" si="6"/>
        <v>0</v>
      </c>
      <c r="K55" s="113">
        <f t="shared" si="6"/>
        <v>0</v>
      </c>
      <c r="L55" s="113">
        <f t="shared" si="6"/>
        <v>0</v>
      </c>
    </row>
    <row r="56" spans="1:12" x14ac:dyDescent="0.2">
      <c r="A56" s="114" t="s">
        <v>291</v>
      </c>
      <c r="B56" s="115">
        <f t="shared" ref="B56:L56" si="7">AVERAGE(SUM(B53:B54),(SUM(B53:B54)-B55))*$B$42</f>
        <v>0</v>
      </c>
      <c r="C56" s="115">
        <f t="shared" si="7"/>
        <v>0</v>
      </c>
      <c r="D56" s="115">
        <f t="shared" si="7"/>
        <v>0</v>
      </c>
      <c r="E56" s="115">
        <f t="shared" si="7"/>
        <v>0</v>
      </c>
      <c r="F56" s="115">
        <f t="shared" si="7"/>
        <v>0</v>
      </c>
      <c r="G56" s="115">
        <f t="shared" si="7"/>
        <v>0</v>
      </c>
      <c r="H56" s="115">
        <f t="shared" si="7"/>
        <v>0</v>
      </c>
      <c r="I56" s="115">
        <f t="shared" si="7"/>
        <v>0</v>
      </c>
      <c r="J56" s="115">
        <f t="shared" si="7"/>
        <v>0</v>
      </c>
      <c r="K56" s="115">
        <f t="shared" si="7"/>
        <v>0</v>
      </c>
      <c r="L56" s="115">
        <f t="shared" si="7"/>
        <v>0</v>
      </c>
    </row>
    <row r="57" spans="1:12" s="116" customFormat="1" x14ac:dyDescent="0.2">
      <c r="A57" s="117"/>
      <c r="B57" s="118"/>
      <c r="C57" s="118"/>
      <c r="D57" s="118"/>
      <c r="E57" s="118"/>
      <c r="F57" s="118"/>
      <c r="G57" s="118"/>
      <c r="H57" s="118"/>
      <c r="I57" s="118"/>
      <c r="J57" s="118"/>
      <c r="K57" s="118"/>
      <c r="L57" s="118"/>
    </row>
    <row r="58" spans="1:12" x14ac:dyDescent="0.2">
      <c r="A58" s="110" t="s">
        <v>292</v>
      </c>
      <c r="B58" s="111">
        <v>1</v>
      </c>
      <c r="C58" s="111">
        <f>B58+1</f>
        <v>2</v>
      </c>
      <c r="D58" s="111">
        <f t="shared" ref="D58:L58" si="8">C58+1</f>
        <v>3</v>
      </c>
      <c r="E58" s="111">
        <f t="shared" si="8"/>
        <v>4</v>
      </c>
      <c r="F58" s="111">
        <f t="shared" si="8"/>
        <v>5</v>
      </c>
      <c r="G58" s="111">
        <f t="shared" si="8"/>
        <v>6</v>
      </c>
      <c r="H58" s="111">
        <f t="shared" si="8"/>
        <v>7</v>
      </c>
      <c r="I58" s="111">
        <f t="shared" si="8"/>
        <v>8</v>
      </c>
      <c r="J58" s="111">
        <f t="shared" si="8"/>
        <v>9</v>
      </c>
      <c r="K58" s="111">
        <f t="shared" si="8"/>
        <v>10</v>
      </c>
      <c r="L58" s="111">
        <f t="shared" si="8"/>
        <v>11</v>
      </c>
    </row>
    <row r="59" spans="1:12" ht="14.25" x14ac:dyDescent="0.2">
      <c r="A59" s="119" t="s">
        <v>293</v>
      </c>
      <c r="B59" s="120">
        <f t="shared" ref="B59:L59" si="9">B50*$B$28</f>
        <v>0</v>
      </c>
      <c r="C59" s="120">
        <f t="shared" si="9"/>
        <v>0</v>
      </c>
      <c r="D59" s="120">
        <f t="shared" si="9"/>
        <v>0</v>
      </c>
      <c r="E59" s="120">
        <f t="shared" si="9"/>
        <v>0</v>
      </c>
      <c r="F59" s="120">
        <f t="shared" si="9"/>
        <v>0</v>
      </c>
      <c r="G59" s="120">
        <f t="shared" si="9"/>
        <v>0</v>
      </c>
      <c r="H59" s="120">
        <f t="shared" si="9"/>
        <v>0</v>
      </c>
      <c r="I59" s="120">
        <f t="shared" si="9"/>
        <v>0</v>
      </c>
      <c r="J59" s="120">
        <f t="shared" si="9"/>
        <v>0</v>
      </c>
      <c r="K59" s="120">
        <f t="shared" si="9"/>
        <v>0</v>
      </c>
      <c r="L59" s="120">
        <f t="shared" si="9"/>
        <v>0</v>
      </c>
    </row>
    <row r="60" spans="1:12" x14ac:dyDescent="0.2">
      <c r="A60" s="112" t="s">
        <v>294</v>
      </c>
      <c r="B60" s="113">
        <f t="shared" ref="B60:L60" si="10">SUM(B61:B65)</f>
        <v>0</v>
      </c>
      <c r="C60" s="113">
        <f t="shared" si="10"/>
        <v>0</v>
      </c>
      <c r="D60" s="113">
        <f>SUM(D61:D65)</f>
        <v>-262836.70186364517</v>
      </c>
      <c r="E60" s="113">
        <f t="shared" si="10"/>
        <v>-274456.4443315813</v>
      </c>
      <c r="F60" s="113">
        <f t="shared" si="10"/>
        <v>-286589.88376064884</v>
      </c>
      <c r="G60" s="113">
        <f t="shared" si="10"/>
        <v>-299259.73016947374</v>
      </c>
      <c r="H60" s="113">
        <f t="shared" si="10"/>
        <v>-312489.69756343879</v>
      </c>
      <c r="I60" s="113">
        <f t="shared" si="10"/>
        <v>-326304.54831991391</v>
      </c>
      <c r="J60" s="113">
        <f t="shared" si="10"/>
        <v>-340730.13953571225</v>
      </c>
      <c r="K60" s="113">
        <f t="shared" si="10"/>
        <v>-355793.47142352024</v>
      </c>
      <c r="L60" s="113">
        <f t="shared" si="10"/>
        <v>-371522.73784788378</v>
      </c>
    </row>
    <row r="61" spans="1:12" x14ac:dyDescent="0.2">
      <c r="A61" s="121" t="s">
        <v>295</v>
      </c>
      <c r="B61" s="113"/>
      <c r="C61" s="113"/>
      <c r="D61" s="113">
        <f>-IF(D$47&lt;=$B$30,0,$B$29*(1+D$49)*$B$28)</f>
        <v>-262836.70186364517</v>
      </c>
      <c r="E61" s="113">
        <f t="shared" ref="E61:L61" si="11">-IF(E$47&lt;=$B$30,0,$B$29*(1+E$49)*$B$28)</f>
        <v>-274456.4443315813</v>
      </c>
      <c r="F61" s="113">
        <f t="shared" si="11"/>
        <v>-286589.88376064884</v>
      </c>
      <c r="G61" s="113">
        <f t="shared" si="11"/>
        <v>-299259.73016947374</v>
      </c>
      <c r="H61" s="113">
        <f t="shared" si="11"/>
        <v>-312489.69756343879</v>
      </c>
      <c r="I61" s="113">
        <f t="shared" si="11"/>
        <v>-326304.54831991391</v>
      </c>
      <c r="J61" s="113">
        <f t="shared" si="11"/>
        <v>-340730.13953571225</v>
      </c>
      <c r="K61" s="113">
        <f t="shared" si="11"/>
        <v>-355793.47142352024</v>
      </c>
      <c r="L61" s="113">
        <f t="shared" si="11"/>
        <v>-371522.73784788378</v>
      </c>
    </row>
    <row r="62" spans="1:12" x14ac:dyDescent="0.2">
      <c r="A62" s="121" t="str">
        <f>A32</f>
        <v>Прочие расходы при эксплуатации объекта, руб. без НДС</v>
      </c>
      <c r="B62" s="113"/>
      <c r="C62" s="113"/>
      <c r="D62" s="113"/>
      <c r="E62" s="113"/>
      <c r="F62" s="113"/>
      <c r="G62" s="113"/>
      <c r="H62" s="113"/>
      <c r="I62" s="113"/>
      <c r="J62" s="113"/>
      <c r="K62" s="113"/>
      <c r="L62" s="113"/>
    </row>
    <row r="63" spans="1:12" x14ac:dyDescent="0.2">
      <c r="A63" s="121" t="s">
        <v>273</v>
      </c>
      <c r="B63" s="113"/>
      <c r="C63" s="113"/>
      <c r="D63" s="113"/>
      <c r="E63" s="113"/>
      <c r="F63" s="113"/>
      <c r="G63" s="113"/>
      <c r="H63" s="113"/>
      <c r="I63" s="113"/>
      <c r="J63" s="113"/>
      <c r="K63" s="113"/>
      <c r="L63" s="113"/>
    </row>
    <row r="64" spans="1:12" x14ac:dyDescent="0.2">
      <c r="A64" s="121" t="s">
        <v>273</v>
      </c>
      <c r="B64" s="113"/>
      <c r="C64" s="113"/>
      <c r="D64" s="113"/>
      <c r="E64" s="113"/>
      <c r="F64" s="113"/>
      <c r="G64" s="113"/>
      <c r="H64" s="113"/>
      <c r="I64" s="113"/>
      <c r="J64" s="113"/>
      <c r="K64" s="113"/>
      <c r="L64" s="113"/>
    </row>
    <row r="65" spans="1:12" ht="31.5" x14ac:dyDescent="0.2">
      <c r="A65" s="121" t="s">
        <v>296</v>
      </c>
      <c r="B65" s="113"/>
      <c r="C65" s="113"/>
      <c r="D65" s="113"/>
      <c r="E65" s="113"/>
      <c r="F65" s="113"/>
      <c r="G65" s="113"/>
      <c r="H65" s="113"/>
      <c r="I65" s="113"/>
      <c r="J65" s="113"/>
      <c r="K65" s="113"/>
      <c r="L65" s="113"/>
    </row>
    <row r="66" spans="1:12" ht="28.5" x14ac:dyDescent="0.2">
      <c r="A66" s="122" t="s">
        <v>297</v>
      </c>
      <c r="B66" s="120">
        <f t="shared" ref="B66:L66" si="12">B59+B60</f>
        <v>0</v>
      </c>
      <c r="C66" s="120">
        <f t="shared" si="12"/>
        <v>0</v>
      </c>
      <c r="D66" s="120">
        <f t="shared" si="12"/>
        <v>-262836.70186364517</v>
      </c>
      <c r="E66" s="120">
        <f t="shared" si="12"/>
        <v>-274456.4443315813</v>
      </c>
      <c r="F66" s="120">
        <f t="shared" si="12"/>
        <v>-286589.88376064884</v>
      </c>
      <c r="G66" s="120">
        <f t="shared" si="12"/>
        <v>-299259.73016947374</v>
      </c>
      <c r="H66" s="120">
        <f t="shared" si="12"/>
        <v>-312489.69756343879</v>
      </c>
      <c r="I66" s="120">
        <f t="shared" si="12"/>
        <v>-326304.54831991391</v>
      </c>
      <c r="J66" s="120">
        <f t="shared" si="12"/>
        <v>-340730.13953571225</v>
      </c>
      <c r="K66" s="120">
        <f t="shared" si="12"/>
        <v>-355793.47142352024</v>
      </c>
      <c r="L66" s="120">
        <f t="shared" si="12"/>
        <v>-371522.73784788378</v>
      </c>
    </row>
    <row r="67" spans="1:12" x14ac:dyDescent="0.2">
      <c r="A67" s="121" t="s">
        <v>298</v>
      </c>
      <c r="B67" s="123"/>
      <c r="C67" s="113"/>
      <c r="D67" s="113">
        <f>-($B$25)*$B$28/$B$27</f>
        <v>-2122500</v>
      </c>
      <c r="E67" s="113">
        <f t="shared" ref="E67:L67" si="13">D67</f>
        <v>-2122500</v>
      </c>
      <c r="F67" s="113">
        <f t="shared" si="13"/>
        <v>-2122500</v>
      </c>
      <c r="G67" s="113">
        <f t="shared" si="13"/>
        <v>-2122500</v>
      </c>
      <c r="H67" s="113">
        <f t="shared" si="13"/>
        <v>-2122500</v>
      </c>
      <c r="I67" s="113">
        <f t="shared" si="13"/>
        <v>-2122500</v>
      </c>
      <c r="J67" s="113">
        <f t="shared" si="13"/>
        <v>-2122500</v>
      </c>
      <c r="K67" s="113">
        <f t="shared" si="13"/>
        <v>-2122500</v>
      </c>
      <c r="L67" s="113">
        <f t="shared" si="13"/>
        <v>-2122500</v>
      </c>
    </row>
    <row r="68" spans="1:12" ht="28.5" x14ac:dyDescent="0.2">
      <c r="A68" s="122" t="s">
        <v>299</v>
      </c>
      <c r="B68" s="120">
        <f t="shared" ref="B68:J68" si="14">B66+B67</f>
        <v>0</v>
      </c>
      <c r="C68" s="120">
        <f>C66+C67</f>
        <v>0</v>
      </c>
      <c r="D68" s="120">
        <f>D66+D67</f>
        <v>-2385336.7018636451</v>
      </c>
      <c r="E68" s="120">
        <f t="shared" si="14"/>
        <v>-2396956.4443315812</v>
      </c>
      <c r="F68" s="120">
        <f>F66+C67</f>
        <v>-286589.88376064884</v>
      </c>
      <c r="G68" s="120">
        <f t="shared" si="14"/>
        <v>-2421759.7301694737</v>
      </c>
      <c r="H68" s="120">
        <f t="shared" si="14"/>
        <v>-2434989.6975634387</v>
      </c>
      <c r="I68" s="120">
        <f t="shared" si="14"/>
        <v>-2448804.5483199139</v>
      </c>
      <c r="J68" s="120">
        <f t="shared" si="14"/>
        <v>-2463230.1395357121</v>
      </c>
      <c r="K68" s="120">
        <f>K66+K67</f>
        <v>-2478293.4714235202</v>
      </c>
      <c r="L68" s="120">
        <f>L66+L67</f>
        <v>-2494022.7378478837</v>
      </c>
    </row>
    <row r="69" spans="1:12" x14ac:dyDescent="0.2">
      <c r="A69" s="121" t="s">
        <v>300</v>
      </c>
      <c r="B69" s="113">
        <f t="shared" ref="B69:L69" si="15">-B56</f>
        <v>0</v>
      </c>
      <c r="C69" s="113">
        <f t="shared" si="15"/>
        <v>0</v>
      </c>
      <c r="D69" s="113">
        <f t="shared" si="15"/>
        <v>0</v>
      </c>
      <c r="E69" s="113">
        <f t="shared" si="15"/>
        <v>0</v>
      </c>
      <c r="F69" s="113">
        <f t="shared" si="15"/>
        <v>0</v>
      </c>
      <c r="G69" s="113">
        <f t="shared" si="15"/>
        <v>0</v>
      </c>
      <c r="H69" s="113">
        <f t="shared" si="15"/>
        <v>0</v>
      </c>
      <c r="I69" s="113">
        <f t="shared" si="15"/>
        <v>0</v>
      </c>
      <c r="J69" s="113">
        <f t="shared" si="15"/>
        <v>0</v>
      </c>
      <c r="K69" s="113">
        <f t="shared" si="15"/>
        <v>0</v>
      </c>
      <c r="L69" s="113">
        <f t="shared" si="15"/>
        <v>0</v>
      </c>
    </row>
    <row r="70" spans="1:12" ht="14.25" x14ac:dyDescent="0.2">
      <c r="A70" s="122" t="s">
        <v>301</v>
      </c>
      <c r="B70" s="120">
        <f t="shared" ref="B70:L70" si="16">B68+B69</f>
        <v>0</v>
      </c>
      <c r="C70" s="120">
        <f t="shared" si="16"/>
        <v>0</v>
      </c>
      <c r="D70" s="120">
        <f t="shared" si="16"/>
        <v>-2385336.7018636451</v>
      </c>
      <c r="E70" s="120">
        <f t="shared" si="16"/>
        <v>-2396956.4443315812</v>
      </c>
      <c r="F70" s="120">
        <f t="shared" si="16"/>
        <v>-286589.88376064884</v>
      </c>
      <c r="G70" s="120">
        <f t="shared" si="16"/>
        <v>-2421759.7301694737</v>
      </c>
      <c r="H70" s="120">
        <f t="shared" si="16"/>
        <v>-2434989.6975634387</v>
      </c>
      <c r="I70" s="120">
        <f t="shared" si="16"/>
        <v>-2448804.5483199139</v>
      </c>
      <c r="J70" s="120">
        <f t="shared" si="16"/>
        <v>-2463230.1395357121</v>
      </c>
      <c r="K70" s="120">
        <f t="shared" si="16"/>
        <v>-2478293.4714235202</v>
      </c>
      <c r="L70" s="120">
        <f t="shared" si="16"/>
        <v>-2494022.7378478837</v>
      </c>
    </row>
    <row r="71" spans="1:12" x14ac:dyDescent="0.2">
      <c r="A71" s="121" t="s">
        <v>272</v>
      </c>
      <c r="B71" s="113">
        <f t="shared" ref="B71:L71" si="17">-B70*$B$36</f>
        <v>0</v>
      </c>
      <c r="C71" s="113">
        <f t="shared" si="17"/>
        <v>0</v>
      </c>
      <c r="D71" s="113">
        <f t="shared" si="17"/>
        <v>477067.34037272906</v>
      </c>
      <c r="E71" s="113">
        <f t="shared" si="17"/>
        <v>479391.28886631626</v>
      </c>
      <c r="F71" s="113">
        <f t="shared" si="17"/>
        <v>57317.976752129769</v>
      </c>
      <c r="G71" s="113">
        <f t="shared" si="17"/>
        <v>484351.94603389478</v>
      </c>
      <c r="H71" s="113">
        <f t="shared" si="17"/>
        <v>486997.93951268774</v>
      </c>
      <c r="I71" s="113">
        <f t="shared" si="17"/>
        <v>489760.90966398281</v>
      </c>
      <c r="J71" s="113">
        <f t="shared" si="17"/>
        <v>492646.02790714242</v>
      </c>
      <c r="K71" s="113">
        <f t="shared" si="17"/>
        <v>495658.69428470405</v>
      </c>
      <c r="L71" s="113">
        <f t="shared" si="17"/>
        <v>498804.54756957677</v>
      </c>
    </row>
    <row r="72" spans="1:12" ht="14.25" x14ac:dyDescent="0.2">
      <c r="A72" s="124" t="s">
        <v>302</v>
      </c>
      <c r="B72" s="125">
        <f t="shared" ref="B72:L72" si="18">B70+B71</f>
        <v>0</v>
      </c>
      <c r="C72" s="125">
        <f t="shared" si="18"/>
        <v>0</v>
      </c>
      <c r="D72" s="125">
        <f t="shared" si="18"/>
        <v>-1908269.361490916</v>
      </c>
      <c r="E72" s="125">
        <f t="shared" si="18"/>
        <v>-1917565.155465265</v>
      </c>
      <c r="F72" s="125">
        <f t="shared" si="18"/>
        <v>-229271.90700851908</v>
      </c>
      <c r="G72" s="125">
        <f t="shared" si="18"/>
        <v>-1937407.7841355789</v>
      </c>
      <c r="H72" s="125">
        <f t="shared" si="18"/>
        <v>-1947991.7580507509</v>
      </c>
      <c r="I72" s="125">
        <f t="shared" si="18"/>
        <v>-1959043.6386559312</v>
      </c>
      <c r="J72" s="125">
        <f t="shared" si="18"/>
        <v>-1970584.1116285697</v>
      </c>
      <c r="K72" s="125">
        <f t="shared" si="18"/>
        <v>-1982634.7771388162</v>
      </c>
      <c r="L72" s="125">
        <f t="shared" si="18"/>
        <v>-1995218.1902783071</v>
      </c>
    </row>
    <row r="73" spans="1:12" s="116" customFormat="1" x14ac:dyDescent="0.2">
      <c r="A73" s="117"/>
      <c r="B73" s="126">
        <f>D107</f>
        <v>0.5</v>
      </c>
      <c r="C73" s="126">
        <f t="shared" ref="C73:L73" si="19">E107</f>
        <v>1.5</v>
      </c>
      <c r="D73" s="126">
        <f t="shared" si="19"/>
        <v>2.5</v>
      </c>
      <c r="E73" s="126">
        <f t="shared" si="19"/>
        <v>3.5</v>
      </c>
      <c r="F73" s="126">
        <f t="shared" si="19"/>
        <v>4.5</v>
      </c>
      <c r="G73" s="126">
        <f t="shared" si="19"/>
        <v>5.5</v>
      </c>
      <c r="H73" s="126">
        <f t="shared" si="19"/>
        <v>6.5</v>
      </c>
      <c r="I73" s="126">
        <f t="shared" si="19"/>
        <v>7.5</v>
      </c>
      <c r="J73" s="126">
        <f t="shared" si="19"/>
        <v>8.5</v>
      </c>
      <c r="K73" s="126">
        <f t="shared" si="19"/>
        <v>9.5</v>
      </c>
      <c r="L73" s="126">
        <f t="shared" si="19"/>
        <v>10.5</v>
      </c>
    </row>
    <row r="74" spans="1:12" x14ac:dyDescent="0.2">
      <c r="A74" s="110" t="s">
        <v>303</v>
      </c>
      <c r="B74" s="111">
        <f t="shared" ref="B74:L74" si="20">B58</f>
        <v>1</v>
      </c>
      <c r="C74" s="111">
        <f t="shared" si="20"/>
        <v>2</v>
      </c>
      <c r="D74" s="111">
        <f t="shared" si="20"/>
        <v>3</v>
      </c>
      <c r="E74" s="111">
        <f t="shared" si="20"/>
        <v>4</v>
      </c>
      <c r="F74" s="111">
        <f t="shared" si="20"/>
        <v>5</v>
      </c>
      <c r="G74" s="111">
        <f t="shared" si="20"/>
        <v>6</v>
      </c>
      <c r="H74" s="111">
        <f t="shared" si="20"/>
        <v>7</v>
      </c>
      <c r="I74" s="111">
        <f t="shared" si="20"/>
        <v>8</v>
      </c>
      <c r="J74" s="111">
        <f t="shared" si="20"/>
        <v>9</v>
      </c>
      <c r="K74" s="111">
        <f t="shared" si="20"/>
        <v>10</v>
      </c>
      <c r="L74" s="111">
        <f t="shared" si="20"/>
        <v>11</v>
      </c>
    </row>
    <row r="75" spans="1:12" ht="28.5" x14ac:dyDescent="0.2">
      <c r="A75" s="119" t="s">
        <v>299</v>
      </c>
      <c r="B75" s="120">
        <f t="shared" ref="B75:L75" si="21">B68</f>
        <v>0</v>
      </c>
      <c r="C75" s="120">
        <f t="shared" si="21"/>
        <v>0</v>
      </c>
      <c r="D75" s="120">
        <f>D68</f>
        <v>-2385336.7018636451</v>
      </c>
      <c r="E75" s="120">
        <f t="shared" si="21"/>
        <v>-2396956.4443315812</v>
      </c>
      <c r="F75" s="120">
        <f t="shared" si="21"/>
        <v>-286589.88376064884</v>
      </c>
      <c r="G75" s="120">
        <f t="shared" si="21"/>
        <v>-2421759.7301694737</v>
      </c>
      <c r="H75" s="120">
        <f t="shared" si="21"/>
        <v>-2434989.6975634387</v>
      </c>
      <c r="I75" s="120">
        <f t="shared" si="21"/>
        <v>-2448804.5483199139</v>
      </c>
      <c r="J75" s="120">
        <f t="shared" si="21"/>
        <v>-2463230.1395357121</v>
      </c>
      <c r="K75" s="120">
        <f t="shared" si="21"/>
        <v>-2478293.4714235202</v>
      </c>
      <c r="L75" s="120">
        <f t="shared" si="21"/>
        <v>-2494022.7378478837</v>
      </c>
    </row>
    <row r="76" spans="1:12" x14ac:dyDescent="0.2">
      <c r="A76" s="121" t="s">
        <v>298</v>
      </c>
      <c r="B76" s="113">
        <f t="shared" ref="B76:K76" si="22">-B67</f>
        <v>0</v>
      </c>
      <c r="C76" s="113">
        <f>-C67</f>
        <v>0</v>
      </c>
      <c r="D76" s="113">
        <f t="shared" si="22"/>
        <v>2122500</v>
      </c>
      <c r="E76" s="113">
        <f t="shared" si="22"/>
        <v>2122500</v>
      </c>
      <c r="F76" s="113">
        <f t="shared" si="22"/>
        <v>2122500</v>
      </c>
      <c r="G76" s="113">
        <f t="shared" si="22"/>
        <v>2122500</v>
      </c>
      <c r="H76" s="113">
        <f t="shared" si="22"/>
        <v>2122500</v>
      </c>
      <c r="I76" s="113">
        <f t="shared" si="22"/>
        <v>2122500</v>
      </c>
      <c r="J76" s="113">
        <f t="shared" si="22"/>
        <v>2122500</v>
      </c>
      <c r="K76" s="113">
        <f t="shared" si="22"/>
        <v>2122500</v>
      </c>
      <c r="L76" s="113">
        <f>-L67</f>
        <v>2122500</v>
      </c>
    </row>
    <row r="77" spans="1:12" x14ac:dyDescent="0.2">
      <c r="A77" s="121" t="s">
        <v>300</v>
      </c>
      <c r="B77" s="113">
        <f t="shared" ref="B77:L77" si="23">B69</f>
        <v>0</v>
      </c>
      <c r="C77" s="113">
        <f t="shared" si="23"/>
        <v>0</v>
      </c>
      <c r="D77" s="113">
        <f t="shared" si="23"/>
        <v>0</v>
      </c>
      <c r="E77" s="113">
        <f t="shared" si="23"/>
        <v>0</v>
      </c>
      <c r="F77" s="113">
        <f t="shared" si="23"/>
        <v>0</v>
      </c>
      <c r="G77" s="113">
        <f t="shared" si="23"/>
        <v>0</v>
      </c>
      <c r="H77" s="113">
        <f t="shared" si="23"/>
        <v>0</v>
      </c>
      <c r="I77" s="113">
        <f t="shared" si="23"/>
        <v>0</v>
      </c>
      <c r="J77" s="113">
        <f t="shared" si="23"/>
        <v>0</v>
      </c>
      <c r="K77" s="113">
        <f t="shared" si="23"/>
        <v>0</v>
      </c>
      <c r="L77" s="113">
        <f t="shared" si="23"/>
        <v>0</v>
      </c>
    </row>
    <row r="78" spans="1:12" x14ac:dyDescent="0.2">
      <c r="A78" s="121" t="s">
        <v>272</v>
      </c>
      <c r="B78" s="113">
        <f>IF(SUM($B$71:B71)+SUM($A$78:A78)&gt;0,0,SUM($B$71:B71)-SUM($A$78:A78))</f>
        <v>0</v>
      </c>
      <c r="C78" s="113">
        <f>IF(SUM($B$71:C71)+SUM($A$78:B78)&gt;0,0,SUM($B$71:C71)-SUM($A$78:B78))</f>
        <v>0</v>
      </c>
      <c r="D78" s="113">
        <f>IF(SUM($B$71:D71)+SUM($A$78:C78)&gt;0,0,SUM($B$71:D71)-SUM($A$78:C78))</f>
        <v>0</v>
      </c>
      <c r="E78" s="113">
        <f>IF(SUM($B$71:E71)+SUM($A$78:D78)&gt;0,0,SUM($B$71:E71)-SUM($A$78:D78))</f>
        <v>0</v>
      </c>
      <c r="F78" s="113">
        <f>IF(SUM($B$71:F71)+SUM($A$78:E78)&gt;0,0,SUM($B$71:F71)-SUM($A$78:E78))</f>
        <v>0</v>
      </c>
      <c r="G78" s="113">
        <f>IF(SUM($B$71:G71)+SUM($A$78:F78)&gt;0,0,SUM($B$71:G71)-SUM($A$78:F78))</f>
        <v>0</v>
      </c>
      <c r="H78" s="113">
        <f>IF(SUM($B$71:H71)+SUM($A$78:G78)&gt;0,0,SUM($B$71:H71)-SUM($A$78:G78))</f>
        <v>0</v>
      </c>
      <c r="I78" s="113">
        <f>IF(SUM($B$71:I71)+SUM($A$78:H78)&gt;0,0,SUM($B$71:I71)-SUM($A$78:H78))</f>
        <v>0</v>
      </c>
      <c r="J78" s="113">
        <f>IF(SUM($B$71:J71)+SUM($A$78:I78)&gt;0,0,SUM($B$71:J71)-SUM($A$78:I78))</f>
        <v>0</v>
      </c>
      <c r="K78" s="113">
        <f>IF(SUM($B$71:K71)+SUM($A$78:J78)&gt;0,0,SUM($B$71:K71)-SUM($A$78:J78))</f>
        <v>0</v>
      </c>
      <c r="L78" s="113">
        <f>IF(SUM($B$71:L71)+SUM($A$78:K78)&gt;0,0,SUM($B$71:L71)-SUM($A$78:K78))</f>
        <v>0</v>
      </c>
    </row>
    <row r="79" spans="1:12" x14ac:dyDescent="0.2">
      <c r="A79" s="121" t="s">
        <v>304</v>
      </c>
      <c r="B79" s="113">
        <f>IF(((SUM($B$59:B59)+SUM($B$61:B64))+SUM($B$81:B81))&lt;0,((SUM($B$59:B59)+SUM($B$61:B64))+SUM($B$81:B81))*0.2-SUM($A$79:A79),IF(SUM(A$79:$A79)&lt;0,0-SUM(A$79:$A79),0))</f>
        <v>0</v>
      </c>
      <c r="C79" s="113"/>
      <c r="D79" s="113"/>
      <c r="E79" s="113"/>
      <c r="F79" s="113"/>
      <c r="G79" s="113"/>
      <c r="H79" s="113"/>
      <c r="I79" s="113"/>
      <c r="J79" s="113"/>
      <c r="K79" s="113"/>
      <c r="L79" s="113"/>
    </row>
    <row r="80" spans="1:12" x14ac:dyDescent="0.2">
      <c r="A80" s="121" t="s">
        <v>305</v>
      </c>
      <c r="B80" s="113">
        <f>-B59*(B39)</f>
        <v>0</v>
      </c>
      <c r="C80" s="113">
        <f t="shared" ref="C80:L80" si="24">-(C59-B59)*$B$39</f>
        <v>0</v>
      </c>
      <c r="D80" s="113">
        <f t="shared" si="24"/>
        <v>0</v>
      </c>
      <c r="E80" s="113">
        <f t="shared" si="24"/>
        <v>0</v>
      </c>
      <c r="F80" s="113">
        <f t="shared" si="24"/>
        <v>0</v>
      </c>
      <c r="G80" s="113">
        <f t="shared" si="24"/>
        <v>0</v>
      </c>
      <c r="H80" s="113">
        <f t="shared" si="24"/>
        <v>0</v>
      </c>
      <c r="I80" s="113">
        <f t="shared" si="24"/>
        <v>0</v>
      </c>
      <c r="J80" s="113">
        <f t="shared" si="24"/>
        <v>0</v>
      </c>
      <c r="K80" s="113">
        <f t="shared" si="24"/>
        <v>0</v>
      </c>
      <c r="L80" s="113">
        <f t="shared" si="24"/>
        <v>0</v>
      </c>
    </row>
    <row r="81" spans="1:12" x14ac:dyDescent="0.2">
      <c r="A81" s="121" t="s">
        <v>306</v>
      </c>
      <c r="B81" s="113">
        <f>'6.2. Паспорт фин осв ввод'!J30*-1000000</f>
        <v>0</v>
      </c>
      <c r="C81" s="113">
        <f>'6.2. Паспорт фин осв ввод'!N52*-1000000</f>
        <v>-21225000</v>
      </c>
      <c r="D81" s="113">
        <f>'6.2. Паспорт фин осв ввод'!R30*-1000000</f>
        <v>0</v>
      </c>
      <c r="E81" s="113">
        <f>'6.2. Паспорт фин осв ввод'!V30*-1000000</f>
        <v>0</v>
      </c>
      <c r="F81" s="113">
        <f>'6.2. Паспорт фин осв ввод'!Z30*-1000000</f>
        <v>0</v>
      </c>
      <c r="G81" s="113"/>
      <c r="H81" s="113"/>
      <c r="I81" s="113"/>
      <c r="J81" s="113"/>
      <c r="K81" s="113"/>
      <c r="L81" s="113"/>
    </row>
    <row r="82" spans="1:12" x14ac:dyDescent="0.2">
      <c r="A82" s="121" t="s">
        <v>307</v>
      </c>
      <c r="B82" s="113">
        <f t="shared" ref="B82:L82" si="25">B54-B55</f>
        <v>0</v>
      </c>
      <c r="C82" s="113">
        <f t="shared" si="25"/>
        <v>0</v>
      </c>
      <c r="D82" s="113">
        <f t="shared" si="25"/>
        <v>0</v>
      </c>
      <c r="E82" s="113">
        <f t="shared" si="25"/>
        <v>0</v>
      </c>
      <c r="F82" s="113">
        <f t="shared" si="25"/>
        <v>0</v>
      </c>
      <c r="G82" s="113">
        <f t="shared" si="25"/>
        <v>0</v>
      </c>
      <c r="H82" s="113">
        <f t="shared" si="25"/>
        <v>0</v>
      </c>
      <c r="I82" s="113">
        <f t="shared" si="25"/>
        <v>0</v>
      </c>
      <c r="J82" s="113">
        <f t="shared" si="25"/>
        <v>0</v>
      </c>
      <c r="K82" s="113">
        <f t="shared" si="25"/>
        <v>0</v>
      </c>
      <c r="L82" s="113">
        <f t="shared" si="25"/>
        <v>0</v>
      </c>
    </row>
    <row r="83" spans="1:12" ht="14.25" x14ac:dyDescent="0.2">
      <c r="A83" s="122" t="s">
        <v>308</v>
      </c>
      <c r="B83" s="120">
        <f>SUM(B75:B82)</f>
        <v>0</v>
      </c>
      <c r="C83" s="120">
        <f t="shared" ref="C83:L83" si="26">SUM(C75:C82)</f>
        <v>-21225000</v>
      </c>
      <c r="D83" s="120">
        <f t="shared" si="26"/>
        <v>-262836.70186364511</v>
      </c>
      <c r="E83" s="120">
        <f t="shared" si="26"/>
        <v>-274456.44433158124</v>
      </c>
      <c r="F83" s="120">
        <f t="shared" si="26"/>
        <v>1835910.1162393512</v>
      </c>
      <c r="G83" s="120">
        <f t="shared" si="26"/>
        <v>-299259.73016947368</v>
      </c>
      <c r="H83" s="120">
        <f t="shared" si="26"/>
        <v>-312489.69756343868</v>
      </c>
      <c r="I83" s="120">
        <f t="shared" si="26"/>
        <v>-326304.54831991391</v>
      </c>
      <c r="J83" s="120">
        <f t="shared" si="26"/>
        <v>-340730.13953571208</v>
      </c>
      <c r="K83" s="120">
        <f t="shared" si="26"/>
        <v>-355793.47142352024</v>
      </c>
      <c r="L83" s="120">
        <f t="shared" si="26"/>
        <v>-371522.73784788372</v>
      </c>
    </row>
    <row r="84" spans="1:12" ht="14.25" x14ac:dyDescent="0.2">
      <c r="A84" s="122" t="s">
        <v>309</v>
      </c>
      <c r="B84" s="120">
        <f>SUM($B$83:B83)</f>
        <v>0</v>
      </c>
      <c r="C84" s="120">
        <f>SUM($B$83:C83)</f>
        <v>-21225000</v>
      </c>
      <c r="D84" s="120">
        <f>SUM($B$83:D83)</f>
        <v>-21487836.701863647</v>
      </c>
      <c r="E84" s="120">
        <f>SUM($B$83:E83)</f>
        <v>-21762293.146195229</v>
      </c>
      <c r="F84" s="120">
        <f>SUM($B$83:F83)</f>
        <v>-19926383.029955879</v>
      </c>
      <c r="G84" s="120">
        <f>SUM($B$83:G83)</f>
        <v>-20225642.760125354</v>
      </c>
      <c r="H84" s="120">
        <f>SUM($B$83:H83)</f>
        <v>-20538132.457688794</v>
      </c>
      <c r="I84" s="120">
        <f>SUM($B$83:I83)</f>
        <v>-20864437.006008707</v>
      </c>
      <c r="J84" s="120">
        <f>SUM($B$83:J83)</f>
        <v>-21205167.145544417</v>
      </c>
      <c r="K84" s="120">
        <f>SUM($B$83:K83)</f>
        <v>-21560960.616967939</v>
      </c>
      <c r="L84" s="120">
        <f>SUM($B$83:L83)</f>
        <v>-21932483.354815822</v>
      </c>
    </row>
    <row r="85" spans="1:12" x14ac:dyDescent="0.2">
      <c r="A85" s="121" t="s">
        <v>310</v>
      </c>
      <c r="B85" s="127">
        <f t="shared" ref="B85:L85" si="27">1/POWER((1+$B$44),B73)</f>
        <v>0.93777936065805434</v>
      </c>
      <c r="C85" s="127">
        <f t="shared" si="27"/>
        <v>0.82471142437609202</v>
      </c>
      <c r="D85" s="127">
        <f t="shared" si="27"/>
        <v>0.7252760745546496</v>
      </c>
      <c r="E85" s="127">
        <f t="shared" si="27"/>
        <v>0.63782963200655141</v>
      </c>
      <c r="F85" s="127">
        <f t="shared" si="27"/>
        <v>0.56092659573173109</v>
      </c>
      <c r="G85" s="127">
        <f t="shared" si="27"/>
        <v>0.49329574859883135</v>
      </c>
      <c r="H85" s="127">
        <f t="shared" si="27"/>
        <v>0.43381914396168442</v>
      </c>
      <c r="I85" s="127">
        <f t="shared" si="27"/>
        <v>0.38151362585672716</v>
      </c>
      <c r="J85" s="127">
        <f t="shared" si="27"/>
        <v>0.33551457730782436</v>
      </c>
      <c r="K85" s="127">
        <f t="shared" si="27"/>
        <v>0.29506162809587938</v>
      </c>
      <c r="L85" s="127">
        <f t="shared" si="27"/>
        <v>0.25948608574081378</v>
      </c>
    </row>
    <row r="86" spans="1:12" ht="28.5" x14ac:dyDescent="0.2">
      <c r="A86" s="119" t="s">
        <v>311</v>
      </c>
      <c r="B86" s="120">
        <f>B83*B85</f>
        <v>0</v>
      </c>
      <c r="C86" s="120">
        <f>C83*C85</f>
        <v>-17504499.982382555</v>
      </c>
      <c r="D86" s="120">
        <f t="shared" ref="D86:L86" si="28">D83*D85</f>
        <v>-190629.17137655528</v>
      </c>
      <c r="E86" s="120">
        <f t="shared" si="28"/>
        <v>-175056.45288983901</v>
      </c>
      <c r="F86" s="120">
        <f t="shared" si="28"/>
        <v>1029810.8115715859</v>
      </c>
      <c r="G86" s="120">
        <f t="shared" si="28"/>
        <v>-147623.55261943481</v>
      </c>
      <c r="H86" s="120">
        <f t="shared" si="28"/>
        <v>-135564.01309381664</v>
      </c>
      <c r="I86" s="120">
        <f t="shared" si="28"/>
        <v>-124489.63136307198</v>
      </c>
      <c r="J86" s="120">
        <f t="shared" si="28"/>
        <v>-114319.92874236045</v>
      </c>
      <c r="K86" s="120">
        <f t="shared" si="28"/>
        <v>-104981.00094410861</v>
      </c>
      <c r="L86" s="120">
        <f t="shared" si="28"/>
        <v>-96404.98100785783</v>
      </c>
    </row>
    <row r="87" spans="1:12" ht="14.25" x14ac:dyDescent="0.2">
      <c r="A87" s="119" t="s">
        <v>312</v>
      </c>
      <c r="B87" s="120">
        <f>SUM($B$86:B86)</f>
        <v>0</v>
      </c>
      <c r="C87" s="120">
        <f>SUM($B$86:C86)</f>
        <v>-17504499.982382555</v>
      </c>
      <c r="D87" s="120">
        <f>SUM($B$86:D86)</f>
        <v>-17695129.153759111</v>
      </c>
      <c r="E87" s="120">
        <f>SUM($B$86:E86)</f>
        <v>-17870185.606648948</v>
      </c>
      <c r="F87" s="120">
        <f>SUM($B$86:F86)</f>
        <v>-16840374.795077361</v>
      </c>
      <c r="G87" s="120">
        <f>SUM($B$86:G86)</f>
        <v>-16987998.347696796</v>
      </c>
      <c r="H87" s="120">
        <f>SUM($B$86:H86)</f>
        <v>-17123562.360790614</v>
      </c>
      <c r="I87" s="120">
        <f>SUM($B$86:I86)</f>
        <v>-17248051.992153686</v>
      </c>
      <c r="J87" s="120">
        <f>SUM($B$86:J86)</f>
        <v>-17362371.920896046</v>
      </c>
      <c r="K87" s="120">
        <f>SUM($B$86:K86)</f>
        <v>-17467352.921840154</v>
      </c>
      <c r="L87" s="120">
        <f>SUM($B$86:L86)</f>
        <v>-17563757.902848013</v>
      </c>
    </row>
    <row r="88" spans="1:12" ht="14.25" x14ac:dyDescent="0.2">
      <c r="A88" s="119" t="s">
        <v>313</v>
      </c>
      <c r="B88" s="128">
        <f>IF((ISERR(IRR($B$83:B83))),0,IF(IRR($B$83:B83)&lt;0,0,IRR($B$83:B83)))</f>
        <v>0</v>
      </c>
      <c r="C88" s="128">
        <f>IF((ISERR(IRR($B$83:C83))),0,IF(IRR($B$83:C83)&lt;0,0,IRR($B$83:C83)))</f>
        <v>0</v>
      </c>
      <c r="D88" s="128">
        <f>IF((ISERR(IRR($B$83:D83))),0,IF(IRR($B$83:D83)&lt;0,0,IRR($B$83:D83)))</f>
        <v>0</v>
      </c>
      <c r="E88" s="128">
        <f>IF((ISERR(IRR($B$83:E83))),0,IF(IRR($B$83:E83)&lt;0,0,IRR($B$83:E83)))</f>
        <v>0</v>
      </c>
      <c r="F88" s="128">
        <f>IF((ISERR(IRR($B$83:F83))),0,IF(IRR($B$83:F83)&lt;0,0,IRR($B$83:F83)))</f>
        <v>0</v>
      </c>
      <c r="G88" s="128">
        <f>IF((ISERR(IRR($B$83:G83))),0,IF(IRR($B$83:G83)&lt;0,0,IRR($B$83:G83)))</f>
        <v>0</v>
      </c>
      <c r="H88" s="128">
        <f>IF((ISERR(IRR($B$83:H83))),0,IF(IRR($B$83:H83)&lt;0,0,IRR($B$83:H83)))</f>
        <v>0</v>
      </c>
      <c r="I88" s="128">
        <f>IF((ISERR(IRR($B$83:I83))),0,IF(IRR($B$83:I83)&lt;0,0,IRR($B$83:I83)))</f>
        <v>0</v>
      </c>
      <c r="J88" s="128">
        <f>IF((ISERR(IRR($B$83:J83))),0,IF(IRR($B$83:J83)&lt;0,0,IRR($B$83:J83)))</f>
        <v>0</v>
      </c>
      <c r="K88" s="128">
        <f>IF((ISERR(IRR($B$83:K83))),0,IF(IRR($B$83:K83)&lt;0,0,IRR($B$83:K83)))</f>
        <v>0</v>
      </c>
      <c r="L88" s="128">
        <f>IF((ISERR(IRR($B$83:L83))),0,IF(IRR($B$83:L83)&lt;0,0,IRR($B$83:L83)))</f>
        <v>0</v>
      </c>
    </row>
    <row r="89" spans="1:12" ht="14.25" x14ac:dyDescent="0.2">
      <c r="A89" s="119" t="s">
        <v>314</v>
      </c>
      <c r="B89" s="129">
        <f>IF(AND(B84&gt;0,A84&lt;0),(B74-(B84/(B84-A84))),0)</f>
        <v>0</v>
      </c>
      <c r="C89" s="129">
        <f t="shared" ref="C89:L89" si="29">IF(AND(C84&gt;0,B84&lt;0),(C74-(C84/(C84-B84))),0)</f>
        <v>0</v>
      </c>
      <c r="D89" s="129">
        <f t="shared" si="29"/>
        <v>0</v>
      </c>
      <c r="E89" s="129">
        <f t="shared" si="29"/>
        <v>0</v>
      </c>
      <c r="F89" s="129">
        <f t="shared" si="29"/>
        <v>0</v>
      </c>
      <c r="G89" s="129">
        <f t="shared" si="29"/>
        <v>0</v>
      </c>
      <c r="H89" s="129">
        <f>IF(AND(H84&gt;0,G84&lt;0),(H74-(H84/(H84-G84))),0)</f>
        <v>0</v>
      </c>
      <c r="I89" s="129">
        <f t="shared" si="29"/>
        <v>0</v>
      </c>
      <c r="J89" s="129">
        <f t="shared" si="29"/>
        <v>0</v>
      </c>
      <c r="K89" s="129">
        <f t="shared" si="29"/>
        <v>0</v>
      </c>
      <c r="L89" s="129">
        <f t="shared" si="29"/>
        <v>0</v>
      </c>
    </row>
    <row r="90" spans="1:12" ht="14.25" x14ac:dyDescent="0.2">
      <c r="A90" s="130" t="s">
        <v>315</v>
      </c>
      <c r="B90" s="131">
        <f t="shared" ref="B90:L90" si="30">IF(AND(B87&gt;0,A87&lt;0),(B74-(B87/(B87-A87))),0)</f>
        <v>0</v>
      </c>
      <c r="C90" s="131">
        <f t="shared" si="30"/>
        <v>0</v>
      </c>
      <c r="D90" s="131">
        <f t="shared" si="30"/>
        <v>0</v>
      </c>
      <c r="E90" s="131">
        <f t="shared" si="30"/>
        <v>0</v>
      </c>
      <c r="F90" s="131">
        <f t="shared" si="30"/>
        <v>0</v>
      </c>
      <c r="G90" s="131">
        <f t="shared" si="30"/>
        <v>0</v>
      </c>
      <c r="H90" s="131">
        <f t="shared" si="30"/>
        <v>0</v>
      </c>
      <c r="I90" s="131">
        <f t="shared" si="30"/>
        <v>0</v>
      </c>
      <c r="J90" s="131">
        <f t="shared" si="30"/>
        <v>0</v>
      </c>
      <c r="K90" s="131">
        <f t="shared" si="30"/>
        <v>0</v>
      </c>
      <c r="L90" s="131">
        <f t="shared" si="30"/>
        <v>0</v>
      </c>
    </row>
    <row r="91" spans="1:12" x14ac:dyDescent="0.2">
      <c r="B91" s="132">
        <v>2024</v>
      </c>
      <c r="C91" s="132">
        <f>B91+1</f>
        <v>2025</v>
      </c>
      <c r="D91" s="78">
        <f t="shared" ref="D91:L91" si="31">C91+1</f>
        <v>2026</v>
      </c>
      <c r="E91" s="78">
        <f t="shared" si="31"/>
        <v>2027</v>
      </c>
      <c r="F91" s="78">
        <f t="shared" si="31"/>
        <v>2028</v>
      </c>
      <c r="G91" s="78">
        <f t="shared" si="31"/>
        <v>2029</v>
      </c>
      <c r="H91" s="78">
        <f t="shared" si="31"/>
        <v>2030</v>
      </c>
      <c r="I91" s="78">
        <f t="shared" si="31"/>
        <v>2031</v>
      </c>
      <c r="J91" s="78">
        <f t="shared" si="31"/>
        <v>2032</v>
      </c>
      <c r="K91" s="78">
        <f t="shared" si="31"/>
        <v>2033</v>
      </c>
      <c r="L91" s="78">
        <f t="shared" si="31"/>
        <v>2034</v>
      </c>
    </row>
    <row r="92" spans="1:12" ht="15.6" customHeight="1" x14ac:dyDescent="0.2">
      <c r="A92" s="133" t="s">
        <v>316</v>
      </c>
      <c r="B92" s="134"/>
      <c r="C92" s="134"/>
      <c r="D92" s="134"/>
      <c r="E92" s="134"/>
      <c r="F92" s="134"/>
      <c r="G92" s="134"/>
      <c r="H92" s="134"/>
      <c r="I92" s="134"/>
      <c r="J92" s="134"/>
      <c r="K92" s="134"/>
      <c r="L92" s="135">
        <v>10</v>
      </c>
    </row>
    <row r="93" spans="1:12" ht="12.75" x14ac:dyDescent="0.2">
      <c r="A93" s="136" t="s">
        <v>317</v>
      </c>
      <c r="B93" s="136"/>
      <c r="C93" s="136"/>
      <c r="D93" s="136"/>
      <c r="E93" s="136"/>
      <c r="F93" s="136"/>
      <c r="G93" s="136"/>
      <c r="H93" s="136"/>
      <c r="I93" s="136"/>
      <c r="J93" s="136"/>
      <c r="K93" s="136"/>
      <c r="L93" s="136"/>
    </row>
    <row r="94" spans="1:12" ht="12.75" x14ac:dyDescent="0.2">
      <c r="A94" s="136" t="s">
        <v>318</v>
      </c>
      <c r="B94" s="136"/>
      <c r="C94" s="136"/>
      <c r="D94" s="136"/>
      <c r="E94" s="136"/>
      <c r="F94" s="136"/>
      <c r="G94" s="136"/>
      <c r="H94" s="136"/>
      <c r="I94" s="136"/>
      <c r="J94" s="136"/>
      <c r="K94" s="136"/>
      <c r="L94" s="136"/>
    </row>
    <row r="95" spans="1:12" ht="12.75" x14ac:dyDescent="0.2">
      <c r="A95" s="136" t="s">
        <v>319</v>
      </c>
      <c r="B95" s="136"/>
      <c r="C95" s="136"/>
      <c r="D95" s="136"/>
      <c r="E95" s="136"/>
      <c r="F95" s="136"/>
      <c r="G95" s="136"/>
      <c r="H95" s="136"/>
      <c r="I95" s="136"/>
      <c r="J95" s="136"/>
      <c r="K95" s="136"/>
      <c r="L95" s="136"/>
    </row>
    <row r="96" spans="1:12" ht="12.75" x14ac:dyDescent="0.2">
      <c r="A96" s="134" t="s">
        <v>320</v>
      </c>
      <c r="B96" s="134"/>
      <c r="C96" s="134"/>
      <c r="D96" s="134"/>
      <c r="E96" s="134"/>
      <c r="F96" s="134"/>
      <c r="G96" s="134"/>
      <c r="H96" s="134"/>
      <c r="I96" s="134"/>
      <c r="J96" s="134"/>
      <c r="K96" s="134"/>
      <c r="L96" s="134"/>
    </row>
    <row r="97" spans="1:16" ht="33" customHeight="1" x14ac:dyDescent="0.2">
      <c r="A97" s="298" t="s">
        <v>321</v>
      </c>
      <c r="B97" s="298"/>
      <c r="C97" s="298"/>
      <c r="D97" s="298"/>
      <c r="E97" s="298"/>
      <c r="F97" s="298"/>
      <c r="G97" s="298"/>
      <c r="H97" s="298"/>
      <c r="I97" s="298"/>
      <c r="J97" s="298"/>
      <c r="K97" s="298"/>
      <c r="L97" s="298"/>
    </row>
    <row r="98" spans="1:16" hidden="1" x14ac:dyDescent="0.2">
      <c r="C98" s="137"/>
    </row>
    <row r="99" spans="1:16" ht="12.75" hidden="1" x14ac:dyDescent="0.2">
      <c r="A99" s="138"/>
      <c r="B99" s="76"/>
      <c r="C99" s="76"/>
      <c r="D99" s="76"/>
      <c r="E99" s="76"/>
      <c r="F99" s="76"/>
      <c r="G99" s="76"/>
      <c r="H99" s="76"/>
      <c r="I99" s="76"/>
      <c r="J99" s="76"/>
      <c r="K99" s="76"/>
      <c r="L99" s="76"/>
    </row>
    <row r="100" spans="1:16" hidden="1" x14ac:dyDescent="0.2">
      <c r="A100" s="139" t="s">
        <v>322</v>
      </c>
      <c r="C100" s="76"/>
      <c r="D100" s="76"/>
      <c r="E100" s="76"/>
      <c r="F100" s="76"/>
      <c r="G100" s="76"/>
      <c r="H100" s="76"/>
      <c r="I100" s="76"/>
      <c r="J100" s="76"/>
      <c r="K100" s="76"/>
      <c r="L100" s="76"/>
    </row>
    <row r="101" spans="1:16" ht="12.75" hidden="1" x14ac:dyDescent="0.2">
      <c r="A101" s="139"/>
      <c r="B101" s="140">
        <v>2022</v>
      </c>
      <c r="C101" s="140">
        <f t="shared" ref="C101:P101" si="32">B101+1</f>
        <v>2023</v>
      </c>
      <c r="D101" s="140">
        <f t="shared" si="32"/>
        <v>2024</v>
      </c>
      <c r="E101" s="140">
        <f t="shared" si="32"/>
        <v>2025</v>
      </c>
      <c r="F101" s="140">
        <f t="shared" si="32"/>
        <v>2026</v>
      </c>
      <c r="G101" s="140">
        <f t="shared" si="32"/>
        <v>2027</v>
      </c>
      <c r="H101" s="140">
        <f t="shared" si="32"/>
        <v>2028</v>
      </c>
      <c r="I101" s="140">
        <f t="shared" si="32"/>
        <v>2029</v>
      </c>
      <c r="J101" s="140">
        <f t="shared" si="32"/>
        <v>2030</v>
      </c>
      <c r="K101" s="140">
        <f t="shared" si="32"/>
        <v>2031</v>
      </c>
      <c r="L101" s="140">
        <f t="shared" si="32"/>
        <v>2032</v>
      </c>
      <c r="M101" s="140">
        <f t="shared" si="32"/>
        <v>2033</v>
      </c>
      <c r="N101" s="140">
        <f t="shared" si="32"/>
        <v>2034</v>
      </c>
      <c r="O101" s="140">
        <f t="shared" si="32"/>
        <v>2035</v>
      </c>
      <c r="P101" s="140">
        <f t="shared" si="32"/>
        <v>2036</v>
      </c>
    </row>
    <row r="102" spans="1:16" ht="12.75" hidden="1" x14ac:dyDescent="0.2">
      <c r="A102" s="139" t="s">
        <v>323</v>
      </c>
      <c r="B102" s="141">
        <v>0.14631427330593999</v>
      </c>
      <c r="C102" s="141">
        <v>9.0964662608273128E-2</v>
      </c>
      <c r="D102" s="142">
        <v>9.1135032622053413E-2</v>
      </c>
      <c r="E102" s="141">
        <v>7.8163170639641913E-2</v>
      </c>
      <c r="F102" s="141">
        <v>5.2628968689616612E-2</v>
      </c>
      <c r="G102" s="141">
        <v>4.4208979893394937E-2</v>
      </c>
      <c r="H102" s="141">
        <f>G102</f>
        <v>4.4208979893394937E-2</v>
      </c>
      <c r="I102" s="141">
        <f t="shared" ref="I102:P102" si="33">H102</f>
        <v>4.4208979893394937E-2</v>
      </c>
      <c r="J102" s="141">
        <f t="shared" si="33"/>
        <v>4.4208979893394937E-2</v>
      </c>
      <c r="K102" s="141">
        <f t="shared" si="33"/>
        <v>4.4208979893394937E-2</v>
      </c>
      <c r="L102" s="141">
        <f t="shared" si="33"/>
        <v>4.4208979893394937E-2</v>
      </c>
      <c r="M102" s="141">
        <f t="shared" si="33"/>
        <v>4.4208979893394937E-2</v>
      </c>
      <c r="N102" s="141">
        <f t="shared" si="33"/>
        <v>4.4208979893394937E-2</v>
      </c>
      <c r="O102" s="141">
        <f t="shared" si="33"/>
        <v>4.4208979893394937E-2</v>
      </c>
      <c r="P102" s="141">
        <f t="shared" si="33"/>
        <v>4.4208979893394937E-2</v>
      </c>
    </row>
    <row r="103" spans="1:16" ht="15" hidden="1" x14ac:dyDescent="0.2">
      <c r="A103" s="139" t="s">
        <v>324</v>
      </c>
      <c r="B103" s="143">
        <f>B102</f>
        <v>0.14631427330593999</v>
      </c>
      <c r="C103" s="143">
        <f t="shared" ref="C103:P103" si="34">(1+B103)*(1+C102)-1</f>
        <v>0.25058836442026267</v>
      </c>
      <c r="D103" s="142">
        <f>D102</f>
        <v>9.1135032622053413E-2</v>
      </c>
      <c r="E103" s="143">
        <f t="shared" si="34"/>
        <v>0.17642160636778237</v>
      </c>
      <c r="F103" s="143">
        <f t="shared" si="34"/>
        <v>0.23833546225510083</v>
      </c>
      <c r="G103" s="143">
        <f t="shared" si="34"/>
        <v>0.29308100980721452</v>
      </c>
      <c r="H103" s="143">
        <f t="shared" si="34"/>
        <v>0.35024680217031245</v>
      </c>
      <c r="I103" s="143">
        <f t="shared" si="34"/>
        <v>0.40993983589858063</v>
      </c>
      <c r="J103" s="143">
        <f t="shared" si="34"/>
        <v>0.47227183775471748</v>
      </c>
      <c r="K103" s="143">
        <f t="shared" si="34"/>
        <v>0.53735947382762728</v>
      </c>
      <c r="L103" s="143">
        <f t="shared" si="34"/>
        <v>0.605324567894993</v>
      </c>
      <c r="M103" s="143">
        <f t="shared" si="34"/>
        <v>0.67629432943943568</v>
      </c>
      <c r="N103" s="143">
        <f t="shared" si="34"/>
        <v>0.75040159174503551</v>
      </c>
      <c r="O103" s="143">
        <f t="shared" si="34"/>
        <v>0.82778506051985823</v>
      </c>
      <c r="P103" s="143">
        <f t="shared" si="34"/>
        <v>0.90858957350982816</v>
      </c>
    </row>
    <row r="104" spans="1:16" hidden="1" x14ac:dyDescent="0.2">
      <c r="B104" s="144"/>
      <c r="C104" s="144"/>
      <c r="D104" s="144"/>
      <c r="E104" s="144"/>
      <c r="F104" s="144"/>
      <c r="G104" s="144"/>
      <c r="H104" s="144"/>
      <c r="I104" s="144"/>
      <c r="J104" s="144"/>
      <c r="K104" s="144"/>
      <c r="L104" s="144"/>
      <c r="M104" s="144"/>
      <c r="N104" s="144"/>
      <c r="O104" s="144"/>
      <c r="P104" s="144"/>
    </row>
    <row r="105" spans="1:16" ht="12.75" hidden="1" x14ac:dyDescent="0.2">
      <c r="A105" s="138"/>
      <c r="B105" s="145">
        <v>2022</v>
      </c>
      <c r="C105" s="145">
        <f t="shared" ref="C105:P106" si="35">B105+1</f>
        <v>2023</v>
      </c>
      <c r="D105" s="145">
        <f t="shared" si="35"/>
        <v>2024</v>
      </c>
      <c r="E105" s="145">
        <f t="shared" si="35"/>
        <v>2025</v>
      </c>
      <c r="F105" s="145">
        <f t="shared" si="35"/>
        <v>2026</v>
      </c>
      <c r="G105" s="145">
        <f t="shared" si="35"/>
        <v>2027</v>
      </c>
      <c r="H105" s="145">
        <f t="shared" si="35"/>
        <v>2028</v>
      </c>
      <c r="I105" s="145">
        <f t="shared" si="35"/>
        <v>2029</v>
      </c>
      <c r="J105" s="145">
        <f t="shared" si="35"/>
        <v>2030</v>
      </c>
      <c r="K105" s="145">
        <f t="shared" si="35"/>
        <v>2031</v>
      </c>
      <c r="L105" s="145">
        <f t="shared" si="35"/>
        <v>2032</v>
      </c>
      <c r="M105" s="145">
        <f t="shared" si="35"/>
        <v>2033</v>
      </c>
      <c r="N105" s="145">
        <f t="shared" si="35"/>
        <v>2034</v>
      </c>
      <c r="O105" s="145">
        <f t="shared" si="35"/>
        <v>2035</v>
      </c>
      <c r="P105" s="145">
        <f t="shared" si="35"/>
        <v>2036</v>
      </c>
    </row>
    <row r="106" spans="1:16" hidden="1" x14ac:dyDescent="0.2">
      <c r="A106" s="138"/>
      <c r="B106" s="146">
        <v>1</v>
      </c>
      <c r="C106" s="146">
        <v>0</v>
      </c>
      <c r="D106" s="147">
        <v>1</v>
      </c>
      <c r="E106" s="146">
        <f t="shared" si="35"/>
        <v>2</v>
      </c>
      <c r="F106" s="146">
        <f t="shared" si="35"/>
        <v>3</v>
      </c>
      <c r="G106" s="146">
        <f t="shared" si="35"/>
        <v>4</v>
      </c>
      <c r="H106" s="146">
        <f t="shared" si="35"/>
        <v>5</v>
      </c>
      <c r="I106" s="146">
        <f t="shared" si="35"/>
        <v>6</v>
      </c>
      <c r="J106" s="146">
        <f t="shared" si="35"/>
        <v>7</v>
      </c>
      <c r="K106" s="146">
        <f t="shared" si="35"/>
        <v>8</v>
      </c>
      <c r="L106" s="146">
        <f t="shared" si="35"/>
        <v>9</v>
      </c>
      <c r="M106" s="146">
        <f t="shared" si="35"/>
        <v>10</v>
      </c>
      <c r="N106" s="146">
        <f t="shared" si="35"/>
        <v>11</v>
      </c>
      <c r="O106" s="146">
        <f t="shared" si="35"/>
        <v>12</v>
      </c>
      <c r="P106" s="146">
        <f t="shared" si="35"/>
        <v>13</v>
      </c>
    </row>
    <row r="107" spans="1:16" ht="15" hidden="1" x14ac:dyDescent="0.2">
      <c r="A107" s="138"/>
      <c r="B107" s="148">
        <v>0.5</v>
      </c>
      <c r="C107" s="148">
        <f t="shared" ref="C107:P107" si="36">AVERAGE(B106:C106)</f>
        <v>0.5</v>
      </c>
      <c r="D107" s="149">
        <f t="shared" si="36"/>
        <v>0.5</v>
      </c>
      <c r="E107" s="148">
        <f t="shared" si="36"/>
        <v>1.5</v>
      </c>
      <c r="F107" s="148">
        <f t="shared" si="36"/>
        <v>2.5</v>
      </c>
      <c r="G107" s="148">
        <f t="shared" si="36"/>
        <v>3.5</v>
      </c>
      <c r="H107" s="148">
        <f t="shared" si="36"/>
        <v>4.5</v>
      </c>
      <c r="I107" s="148">
        <f t="shared" si="36"/>
        <v>5.5</v>
      </c>
      <c r="J107" s="148">
        <f t="shared" si="36"/>
        <v>6.5</v>
      </c>
      <c r="K107" s="148">
        <f t="shared" si="36"/>
        <v>7.5</v>
      </c>
      <c r="L107" s="148">
        <f t="shared" si="36"/>
        <v>8.5</v>
      </c>
      <c r="M107" s="148">
        <f t="shared" si="36"/>
        <v>9.5</v>
      </c>
      <c r="N107" s="148">
        <f t="shared" si="36"/>
        <v>10.5</v>
      </c>
      <c r="O107" s="148">
        <f t="shared" si="36"/>
        <v>11.5</v>
      </c>
      <c r="P107" s="148">
        <f t="shared" si="36"/>
        <v>12.5</v>
      </c>
    </row>
    <row r="108" spans="1:16" ht="12.75" x14ac:dyDescent="0.2">
      <c r="A108" s="138"/>
      <c r="B108" s="76"/>
      <c r="C108" s="76"/>
      <c r="D108" s="76"/>
      <c r="E108" s="76"/>
      <c r="F108" s="76"/>
      <c r="G108" s="76"/>
      <c r="H108" s="76"/>
      <c r="I108" s="76"/>
      <c r="J108" s="76"/>
      <c r="K108" s="76"/>
      <c r="L108" s="76"/>
    </row>
    <row r="109" spans="1:16" ht="12.75" x14ac:dyDescent="0.2">
      <c r="A109" s="138"/>
      <c r="B109" s="76"/>
      <c r="C109" s="76"/>
      <c r="D109" s="76"/>
      <c r="E109" s="76"/>
      <c r="F109" s="76"/>
      <c r="G109" s="76"/>
      <c r="H109" s="76"/>
      <c r="I109" s="76"/>
      <c r="J109" s="76"/>
      <c r="K109" s="76"/>
      <c r="L109" s="76"/>
    </row>
    <row r="110" spans="1:16" ht="12.75" x14ac:dyDescent="0.2">
      <c r="A110" s="138"/>
      <c r="B110" s="76"/>
      <c r="C110" s="76"/>
      <c r="D110" s="76"/>
      <c r="E110" s="76"/>
      <c r="F110" s="76"/>
      <c r="G110" s="76"/>
      <c r="H110" s="76"/>
      <c r="I110" s="76"/>
      <c r="J110" s="76"/>
      <c r="K110" s="76"/>
      <c r="L110" s="76"/>
    </row>
    <row r="111" spans="1:16" ht="12.75" x14ac:dyDescent="0.2">
      <c r="A111" s="138"/>
      <c r="B111" s="76"/>
      <c r="C111" s="76"/>
      <c r="D111" s="76"/>
      <c r="E111" s="76"/>
      <c r="F111" s="76"/>
      <c r="G111" s="76"/>
      <c r="H111" s="76"/>
      <c r="I111" s="76"/>
      <c r="J111" s="76"/>
      <c r="K111" s="76"/>
      <c r="L111" s="76"/>
    </row>
    <row r="112" spans="1:16" ht="12.75" x14ac:dyDescent="0.2">
      <c r="A112" s="138"/>
      <c r="B112" s="76"/>
      <c r="C112" s="76"/>
      <c r="D112" s="76"/>
      <c r="E112" s="76"/>
      <c r="F112" s="76"/>
      <c r="G112" s="76"/>
      <c r="H112" s="76"/>
      <c r="I112" s="76"/>
      <c r="J112" s="76"/>
      <c r="K112" s="76"/>
      <c r="L112" s="76"/>
    </row>
    <row r="113" spans="1:35" ht="12.75" x14ac:dyDescent="0.2">
      <c r="A113" s="138"/>
      <c r="B113" s="76"/>
      <c r="C113" s="76"/>
      <c r="D113" s="76"/>
      <c r="E113" s="76"/>
      <c r="F113" s="76"/>
      <c r="G113" s="76"/>
      <c r="H113" s="76"/>
      <c r="I113" s="76"/>
      <c r="J113" s="76"/>
      <c r="K113" s="76"/>
      <c r="L113" s="76"/>
    </row>
    <row r="114" spans="1:35" ht="12.75" x14ac:dyDescent="0.2">
      <c r="A114" s="138"/>
      <c r="B114" s="76"/>
      <c r="C114" s="76"/>
      <c r="D114" s="76"/>
      <c r="E114" s="76"/>
      <c r="F114" s="76"/>
      <c r="G114" s="76"/>
      <c r="H114" s="76"/>
      <c r="I114" s="76"/>
      <c r="J114" s="76"/>
      <c r="K114" s="76"/>
      <c r="L114" s="76"/>
    </row>
    <row r="115" spans="1:35" ht="12.75" x14ac:dyDescent="0.2">
      <c r="A115" s="138"/>
      <c r="B115" s="76"/>
      <c r="C115" s="76"/>
      <c r="D115" s="76"/>
      <c r="E115" s="76"/>
      <c r="F115" s="76"/>
      <c r="G115" s="76"/>
      <c r="H115" s="76"/>
      <c r="I115" s="76"/>
      <c r="J115" s="76"/>
      <c r="K115" s="76"/>
      <c r="L115" s="76"/>
    </row>
    <row r="116" spans="1:35" ht="12.75" x14ac:dyDescent="0.2">
      <c r="A116" s="138"/>
      <c r="B116" s="76"/>
      <c r="C116" s="76"/>
      <c r="D116" s="76"/>
      <c r="E116" s="76"/>
      <c r="F116" s="76"/>
      <c r="G116" s="76"/>
      <c r="H116" s="76"/>
      <c r="I116" s="76"/>
      <c r="J116" s="76"/>
      <c r="K116" s="76"/>
      <c r="L116" s="76"/>
    </row>
    <row r="117" spans="1:35" ht="12.75" x14ac:dyDescent="0.2">
      <c r="A117" s="138"/>
      <c r="B117" s="76"/>
      <c r="C117" s="76"/>
      <c r="D117" s="76"/>
      <c r="E117" s="76"/>
      <c r="F117" s="76"/>
      <c r="G117" s="76"/>
      <c r="H117" s="76"/>
      <c r="I117" s="76"/>
      <c r="J117" s="76"/>
      <c r="K117" s="76"/>
      <c r="L117" s="76"/>
    </row>
    <row r="118" spans="1:35" ht="12.75" x14ac:dyDescent="0.2">
      <c r="A118" s="138"/>
      <c r="B118" s="76"/>
      <c r="C118" s="76"/>
      <c r="D118" s="76"/>
      <c r="E118" s="76"/>
      <c r="F118" s="76"/>
      <c r="G118" s="76"/>
      <c r="H118" s="76"/>
      <c r="I118" s="76"/>
      <c r="J118" s="76"/>
      <c r="K118" s="76"/>
      <c r="L118" s="76"/>
    </row>
    <row r="119" spans="1:35" ht="12.75" x14ac:dyDescent="0.2">
      <c r="A119" s="138"/>
      <c r="B119" s="76"/>
      <c r="C119" s="76"/>
      <c r="D119" s="76"/>
      <c r="E119" s="76"/>
      <c r="F119" s="76"/>
      <c r="G119" s="76"/>
      <c r="H119" s="76"/>
      <c r="I119" s="76"/>
      <c r="J119" s="76"/>
      <c r="K119" s="76"/>
      <c r="L119" s="76"/>
    </row>
    <row r="120" spans="1:35" ht="12.75" x14ac:dyDescent="0.2">
      <c r="A120" s="138"/>
      <c r="B120" s="76"/>
      <c r="C120" s="76"/>
      <c r="D120" s="76"/>
      <c r="E120" s="76"/>
      <c r="F120" s="76"/>
      <c r="G120" s="76"/>
      <c r="H120" s="76"/>
      <c r="I120" s="76"/>
      <c r="J120" s="76"/>
      <c r="K120" s="76"/>
      <c r="L120" s="76"/>
    </row>
    <row r="121" spans="1:35" ht="12.75" x14ac:dyDescent="0.2">
      <c r="A121" s="138"/>
      <c r="B121" s="76"/>
      <c r="C121" s="76"/>
      <c r="D121" s="76"/>
      <c r="E121" s="76"/>
      <c r="F121" s="76"/>
      <c r="G121" s="76"/>
      <c r="H121" s="76"/>
      <c r="I121" s="76"/>
      <c r="J121" s="76"/>
      <c r="K121" s="76"/>
      <c r="L121" s="76"/>
    </row>
    <row r="122" spans="1:35" ht="12.75" x14ac:dyDescent="0.2">
      <c r="A122" s="150"/>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row>
    <row r="123" spans="1:35" ht="12.75" x14ac:dyDescent="0.2">
      <c r="A123" s="150"/>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row>
    <row r="124" spans="1:35" ht="12.75" x14ac:dyDescent="0.2">
      <c r="A124" s="150"/>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c r="AC124" s="151"/>
      <c r="AD124" s="151"/>
      <c r="AE124" s="151"/>
      <c r="AF124" s="151"/>
      <c r="AG124" s="151"/>
      <c r="AH124" s="151"/>
      <c r="AI124" s="151"/>
    </row>
    <row r="125" spans="1:35" ht="12.75" x14ac:dyDescent="0.2">
      <c r="A125" s="150"/>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row>
    <row r="126" spans="1:35" ht="12.75" x14ac:dyDescent="0.2">
      <c r="A126" s="150"/>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c r="AC126" s="151"/>
      <c r="AD126" s="151"/>
      <c r="AE126" s="151"/>
      <c r="AF126" s="151"/>
      <c r="AG126" s="151"/>
      <c r="AH126" s="151"/>
      <c r="AI126" s="151"/>
    </row>
    <row r="127" spans="1:35" ht="12.75" x14ac:dyDescent="0.2">
      <c r="A127" s="150"/>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c r="AC127" s="151"/>
      <c r="AD127" s="151"/>
      <c r="AE127" s="151"/>
      <c r="AF127" s="151"/>
      <c r="AG127" s="151"/>
      <c r="AH127" s="151"/>
      <c r="AI127" s="151"/>
    </row>
    <row r="128" spans="1:35" ht="12.75" x14ac:dyDescent="0.2">
      <c r="A128" s="150"/>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c r="AC128" s="151"/>
      <c r="AD128" s="151"/>
      <c r="AE128" s="151"/>
      <c r="AF128" s="151"/>
      <c r="AG128" s="151"/>
      <c r="AH128" s="151"/>
      <c r="AI128" s="151"/>
    </row>
    <row r="129" spans="1:35" ht="12.75" x14ac:dyDescent="0.2">
      <c r="A129" s="150"/>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c r="AC129" s="151"/>
      <c r="AD129" s="151"/>
      <c r="AE129" s="151"/>
      <c r="AF129" s="151"/>
      <c r="AG129" s="151"/>
      <c r="AH129" s="151"/>
      <c r="AI129" s="151"/>
    </row>
    <row r="130" spans="1:35" ht="12.75" x14ac:dyDescent="0.2">
      <c r="A130" s="150"/>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c r="AC130" s="151"/>
      <c r="AD130" s="151"/>
      <c r="AE130" s="151"/>
      <c r="AF130" s="151"/>
      <c r="AG130" s="151"/>
      <c r="AH130" s="151"/>
      <c r="AI130" s="151"/>
    </row>
    <row r="131" spans="1:35" ht="12.75" x14ac:dyDescent="0.2">
      <c r="A131" s="150"/>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c r="AC131" s="151"/>
      <c r="AD131" s="151"/>
      <c r="AE131" s="151"/>
      <c r="AF131" s="151"/>
      <c r="AG131" s="151"/>
      <c r="AH131" s="151"/>
      <c r="AI131" s="151"/>
    </row>
    <row r="132" spans="1:35" ht="12.75" x14ac:dyDescent="0.2">
      <c r="A132" s="150"/>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c r="AC132" s="151"/>
      <c r="AD132" s="151"/>
      <c r="AE132" s="151"/>
      <c r="AF132" s="151"/>
      <c r="AG132" s="151"/>
      <c r="AH132" s="151"/>
      <c r="AI132" s="151"/>
    </row>
    <row r="133" spans="1:35" ht="12.75" x14ac:dyDescent="0.2">
      <c r="A133" s="150"/>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c r="AC133" s="151"/>
      <c r="AD133" s="151"/>
      <c r="AE133" s="151"/>
      <c r="AF133" s="151"/>
      <c r="AG133" s="151"/>
      <c r="AH133" s="151"/>
      <c r="AI133" s="151"/>
    </row>
    <row r="134" spans="1:35" ht="12.75" x14ac:dyDescent="0.2">
      <c r="A134" s="150"/>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c r="AC134" s="151"/>
      <c r="AD134" s="151"/>
      <c r="AE134" s="151"/>
      <c r="AF134" s="151"/>
      <c r="AG134" s="151"/>
      <c r="AH134" s="151"/>
      <c r="AI134" s="151"/>
    </row>
    <row r="135" spans="1:35" ht="12.75" x14ac:dyDescent="0.2">
      <c r="A135" s="150"/>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c r="AC135" s="151"/>
      <c r="AD135" s="151"/>
      <c r="AE135" s="151"/>
      <c r="AF135" s="151"/>
      <c r="AG135" s="151"/>
      <c r="AH135" s="151"/>
      <c r="AI135" s="151"/>
    </row>
    <row r="136" spans="1:35" ht="12.75" x14ac:dyDescent="0.2">
      <c r="A136" s="150"/>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c r="AC136" s="151"/>
      <c r="AD136" s="151"/>
      <c r="AE136" s="151"/>
      <c r="AF136" s="151"/>
      <c r="AG136" s="151"/>
      <c r="AH136" s="151"/>
      <c r="AI136" s="151"/>
    </row>
    <row r="137" spans="1:35" ht="12.75" x14ac:dyDescent="0.2">
      <c r="A137" s="150"/>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c r="AC137" s="151"/>
      <c r="AD137" s="151"/>
      <c r="AE137" s="151"/>
      <c r="AF137" s="151"/>
      <c r="AG137" s="151"/>
      <c r="AH137" s="151"/>
      <c r="AI137" s="151"/>
    </row>
    <row r="138" spans="1:35" ht="12.75" x14ac:dyDescent="0.2">
      <c r="A138" s="150"/>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c r="AC138" s="151"/>
      <c r="AD138" s="151"/>
      <c r="AE138" s="151"/>
      <c r="AF138" s="151"/>
      <c r="AG138" s="151"/>
      <c r="AH138" s="151"/>
      <c r="AI138" s="151"/>
    </row>
    <row r="139" spans="1:35" ht="12.75" x14ac:dyDescent="0.2">
      <c r="A139" s="150"/>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c r="AC139" s="151"/>
      <c r="AD139" s="151"/>
      <c r="AE139" s="151"/>
      <c r="AF139" s="151"/>
      <c r="AG139" s="151"/>
      <c r="AH139" s="151"/>
      <c r="AI139" s="151"/>
    </row>
    <row r="140" spans="1:35" ht="12.75" x14ac:dyDescent="0.2">
      <c r="A140" s="150"/>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c r="AC140" s="151"/>
      <c r="AD140" s="151"/>
      <c r="AE140" s="151"/>
      <c r="AF140" s="151"/>
      <c r="AG140" s="151"/>
      <c r="AH140" s="151"/>
      <c r="AI140" s="151"/>
    </row>
    <row r="141" spans="1:35" ht="12.75" x14ac:dyDescent="0.2">
      <c r="A141" s="150"/>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c r="AC141" s="151"/>
      <c r="AD141" s="151"/>
      <c r="AE141" s="151"/>
      <c r="AF141" s="151"/>
      <c r="AG141" s="151"/>
      <c r="AH141" s="151"/>
      <c r="AI141" s="151"/>
    </row>
    <row r="142" spans="1:35" ht="12.75" x14ac:dyDescent="0.2">
      <c r="A142" s="150"/>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c r="AC142" s="151"/>
      <c r="AD142" s="151"/>
      <c r="AE142" s="151"/>
      <c r="AF142" s="151"/>
      <c r="AG142" s="151"/>
      <c r="AH142" s="151"/>
      <c r="AI142" s="151"/>
    </row>
    <row r="143" spans="1:35" ht="12.75" x14ac:dyDescent="0.2">
      <c r="A143" s="150"/>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c r="AC143" s="151"/>
      <c r="AD143" s="151"/>
      <c r="AE143" s="151"/>
      <c r="AF143" s="151"/>
      <c r="AG143" s="151"/>
      <c r="AH143" s="151"/>
      <c r="AI143" s="151"/>
    </row>
    <row r="144" spans="1:35" ht="12.75" x14ac:dyDescent="0.2">
      <c r="A144" s="150"/>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c r="AC144" s="151"/>
      <c r="AD144" s="151"/>
      <c r="AE144" s="151"/>
      <c r="AF144" s="151"/>
      <c r="AG144" s="151"/>
      <c r="AH144" s="151"/>
      <c r="AI144" s="151"/>
    </row>
    <row r="145" spans="1:35" ht="12.75" x14ac:dyDescent="0.2">
      <c r="A145" s="150"/>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c r="AC145" s="151"/>
      <c r="AD145" s="151"/>
      <c r="AE145" s="151"/>
      <c r="AF145" s="151"/>
      <c r="AG145" s="151"/>
      <c r="AH145" s="151"/>
      <c r="AI145" s="151"/>
    </row>
    <row r="146" spans="1:35" ht="12.75" x14ac:dyDescent="0.2">
      <c r="A146" s="150"/>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c r="AC146" s="151"/>
      <c r="AD146" s="151"/>
      <c r="AE146" s="151"/>
      <c r="AF146" s="151"/>
      <c r="AG146" s="151"/>
      <c r="AH146" s="151"/>
      <c r="AI146" s="151"/>
    </row>
    <row r="147" spans="1:35" ht="12.75" x14ac:dyDescent="0.2">
      <c r="A147" s="150"/>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c r="AC147" s="151"/>
      <c r="AD147" s="151"/>
      <c r="AE147" s="151"/>
      <c r="AF147" s="151"/>
      <c r="AG147" s="151"/>
      <c r="AH147" s="151"/>
      <c r="AI147" s="151"/>
    </row>
    <row r="148" spans="1:35" ht="12.75" x14ac:dyDescent="0.2">
      <c r="A148" s="150"/>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c r="AC148" s="151"/>
      <c r="AD148" s="151"/>
      <c r="AE148" s="151"/>
      <c r="AF148" s="151"/>
      <c r="AG148" s="151"/>
      <c r="AH148" s="151"/>
      <c r="AI148" s="151"/>
    </row>
    <row r="149" spans="1:35" ht="12.75" x14ac:dyDescent="0.2">
      <c r="A149" s="150"/>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c r="AC149" s="151"/>
      <c r="AD149" s="151"/>
      <c r="AE149" s="151"/>
      <c r="AF149" s="151"/>
      <c r="AG149" s="151"/>
      <c r="AH149" s="151"/>
      <c r="AI149" s="151"/>
    </row>
    <row r="150" spans="1:35" ht="12.75" x14ac:dyDescent="0.2">
      <c r="A150" s="150"/>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c r="AC150" s="151"/>
      <c r="AD150" s="151"/>
      <c r="AE150" s="151"/>
      <c r="AF150" s="151"/>
      <c r="AG150" s="151"/>
      <c r="AH150" s="151"/>
      <c r="AI150" s="151"/>
    </row>
    <row r="151" spans="1:35" ht="12.75" x14ac:dyDescent="0.2">
      <c r="A151" s="150"/>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c r="AC151" s="151"/>
      <c r="AD151" s="151"/>
      <c r="AE151" s="151"/>
      <c r="AF151" s="151"/>
      <c r="AG151" s="151"/>
      <c r="AH151" s="151"/>
      <c r="AI151" s="151"/>
    </row>
    <row r="152" spans="1:35" ht="12.75" x14ac:dyDescent="0.2">
      <c r="A152" s="150"/>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c r="AC152" s="151"/>
      <c r="AD152" s="151"/>
      <c r="AE152" s="151"/>
      <c r="AF152" s="151"/>
      <c r="AG152" s="151"/>
      <c r="AH152" s="151"/>
      <c r="AI152" s="151"/>
    </row>
    <row r="153" spans="1:35" ht="12.75" x14ac:dyDescent="0.2">
      <c r="A153" s="150"/>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c r="AC153" s="151"/>
      <c r="AD153" s="151"/>
      <c r="AE153" s="151"/>
      <c r="AF153" s="151"/>
      <c r="AG153" s="151"/>
      <c r="AH153" s="151"/>
      <c r="AI153" s="151"/>
    </row>
    <row r="154" spans="1:35" ht="12.75" x14ac:dyDescent="0.2">
      <c r="A154" s="150"/>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c r="AC154" s="151"/>
      <c r="AD154" s="151"/>
      <c r="AE154" s="151"/>
      <c r="AF154" s="151"/>
      <c r="AG154" s="151"/>
      <c r="AH154" s="151"/>
      <c r="AI154" s="151"/>
    </row>
    <row r="155" spans="1:35" ht="12.75" x14ac:dyDescent="0.2">
      <c r="A155" s="150"/>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c r="AC155" s="151"/>
      <c r="AD155" s="151"/>
      <c r="AE155" s="151"/>
      <c r="AF155" s="151"/>
      <c r="AG155" s="151"/>
      <c r="AH155" s="151"/>
      <c r="AI155" s="151"/>
    </row>
    <row r="156" spans="1:35" ht="12.75" x14ac:dyDescent="0.2">
      <c r="A156" s="150"/>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c r="AC156" s="151"/>
      <c r="AD156" s="151"/>
      <c r="AE156" s="151"/>
      <c r="AF156" s="151"/>
      <c r="AG156" s="151"/>
      <c r="AH156" s="151"/>
      <c r="AI156" s="151"/>
    </row>
    <row r="157" spans="1:35" ht="12.75" x14ac:dyDescent="0.2">
      <c r="A157" s="150"/>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c r="AC157" s="151"/>
      <c r="AD157" s="151"/>
      <c r="AE157" s="151"/>
      <c r="AF157" s="151"/>
      <c r="AG157" s="151"/>
      <c r="AH157" s="151"/>
      <c r="AI157" s="151"/>
    </row>
    <row r="158" spans="1:35" ht="12.75" x14ac:dyDescent="0.2">
      <c r="A158" s="150"/>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c r="AC158" s="151"/>
      <c r="AD158" s="151"/>
      <c r="AE158" s="151"/>
      <c r="AF158" s="151"/>
      <c r="AG158" s="151"/>
      <c r="AH158" s="151"/>
      <c r="AI158" s="151"/>
    </row>
    <row r="159" spans="1:35" ht="12.75" x14ac:dyDescent="0.2">
      <c r="A159" s="150"/>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c r="AC159" s="151"/>
      <c r="AD159" s="151"/>
      <c r="AE159" s="151"/>
      <c r="AF159" s="151"/>
      <c r="AG159" s="151"/>
      <c r="AH159" s="151"/>
      <c r="AI159" s="151"/>
    </row>
    <row r="160" spans="1:35" ht="12.75" x14ac:dyDescent="0.2">
      <c r="A160" s="150"/>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c r="AC160" s="151"/>
      <c r="AD160" s="151"/>
      <c r="AE160" s="151"/>
      <c r="AF160" s="151"/>
      <c r="AG160" s="151"/>
      <c r="AH160" s="151"/>
      <c r="AI160" s="151"/>
    </row>
    <row r="161" spans="1:35" ht="12.75" x14ac:dyDescent="0.2">
      <c r="A161" s="150"/>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c r="AC161" s="151"/>
      <c r="AD161" s="151"/>
      <c r="AE161" s="151"/>
      <c r="AF161" s="151"/>
      <c r="AG161" s="151"/>
      <c r="AH161" s="151"/>
      <c r="AI161" s="151"/>
    </row>
    <row r="162" spans="1:35" ht="12.75" x14ac:dyDescent="0.2">
      <c r="A162" s="150"/>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c r="AC162" s="151"/>
      <c r="AD162" s="151"/>
      <c r="AE162" s="151"/>
      <c r="AF162" s="151"/>
      <c r="AG162" s="151"/>
      <c r="AH162" s="151"/>
      <c r="AI162" s="151"/>
    </row>
    <row r="163" spans="1:35" ht="12.75" x14ac:dyDescent="0.2">
      <c r="A163" s="150"/>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c r="AC163" s="151"/>
      <c r="AD163" s="151"/>
      <c r="AE163" s="151"/>
      <c r="AF163" s="151"/>
      <c r="AG163" s="151"/>
      <c r="AH163" s="151"/>
      <c r="AI163" s="151"/>
    </row>
    <row r="164" spans="1:35" ht="12.75" x14ac:dyDescent="0.2">
      <c r="A164" s="150"/>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c r="AC164" s="151"/>
      <c r="AD164" s="151"/>
      <c r="AE164" s="151"/>
      <c r="AF164" s="151"/>
      <c r="AG164" s="151"/>
      <c r="AH164" s="151"/>
      <c r="AI164" s="151"/>
    </row>
    <row r="165" spans="1:35" ht="12.75" x14ac:dyDescent="0.2">
      <c r="A165" s="150"/>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c r="AC165" s="151"/>
      <c r="AD165" s="151"/>
      <c r="AE165" s="151"/>
      <c r="AF165" s="151"/>
      <c r="AG165" s="151"/>
      <c r="AH165" s="151"/>
      <c r="AI165" s="151"/>
    </row>
    <row r="166" spans="1:35" ht="12.75" x14ac:dyDescent="0.2">
      <c r="A166" s="150"/>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c r="AC166" s="151"/>
      <c r="AD166" s="151"/>
      <c r="AE166" s="151"/>
      <c r="AF166" s="151"/>
      <c r="AG166" s="151"/>
      <c r="AH166" s="151"/>
      <c r="AI166" s="151"/>
    </row>
    <row r="167" spans="1:35" ht="12.75" x14ac:dyDescent="0.2">
      <c r="A167" s="150"/>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c r="AC167" s="151"/>
      <c r="AD167" s="151"/>
      <c r="AE167" s="151"/>
      <c r="AF167" s="151"/>
      <c r="AG167" s="151"/>
      <c r="AH167" s="151"/>
      <c r="AI167" s="151"/>
    </row>
    <row r="168" spans="1:35" ht="12.75" x14ac:dyDescent="0.2">
      <c r="A168" s="150"/>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c r="AC168" s="151"/>
      <c r="AD168" s="151"/>
      <c r="AE168" s="151"/>
      <c r="AF168" s="151"/>
      <c r="AG168" s="151"/>
      <c r="AH168" s="151"/>
      <c r="AI168" s="151"/>
    </row>
    <row r="169" spans="1:35" ht="12.75" x14ac:dyDescent="0.2">
      <c r="A169" s="150"/>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E169" s="151"/>
      <c r="AF169" s="151"/>
      <c r="AG169" s="151"/>
      <c r="AH169" s="151"/>
      <c r="AI169" s="151"/>
    </row>
    <row r="170" spans="1:35" ht="12.75" x14ac:dyDescent="0.2">
      <c r="A170" s="150"/>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c r="AC170" s="151"/>
      <c r="AD170" s="151"/>
      <c r="AE170" s="151"/>
      <c r="AF170" s="151"/>
      <c r="AG170" s="151"/>
      <c r="AH170" s="151"/>
      <c r="AI170" s="151"/>
    </row>
    <row r="171" spans="1:35" ht="12.75" x14ac:dyDescent="0.2">
      <c r="A171" s="150"/>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c r="AC171" s="151"/>
      <c r="AD171" s="151"/>
      <c r="AE171" s="151"/>
      <c r="AF171" s="151"/>
      <c r="AG171" s="151"/>
      <c r="AH171" s="151"/>
      <c r="AI171" s="151"/>
    </row>
    <row r="172" spans="1:35" ht="12.75" x14ac:dyDescent="0.2">
      <c r="A172" s="150"/>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c r="AC172" s="151"/>
      <c r="AD172" s="151"/>
      <c r="AE172" s="151"/>
      <c r="AF172" s="151"/>
      <c r="AG172" s="151"/>
      <c r="AH172" s="151"/>
      <c r="AI172" s="151"/>
    </row>
    <row r="173" spans="1:35" ht="12.75" x14ac:dyDescent="0.2">
      <c r="A173" s="150"/>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c r="AC173" s="151"/>
      <c r="AD173" s="151"/>
      <c r="AE173" s="151"/>
      <c r="AF173" s="151"/>
      <c r="AG173" s="151"/>
      <c r="AH173" s="151"/>
      <c r="AI173" s="151"/>
    </row>
    <row r="174" spans="1:35" ht="12.75" x14ac:dyDescent="0.2">
      <c r="A174" s="150"/>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c r="AC174" s="151"/>
      <c r="AD174" s="151"/>
      <c r="AE174" s="151"/>
      <c r="AF174" s="151"/>
      <c r="AG174" s="151"/>
      <c r="AH174" s="151"/>
      <c r="AI174" s="151"/>
    </row>
  </sheetData>
  <mergeCells count="18">
    <mergeCell ref="A97:L97"/>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1.1023622047244095" right="0.70866141732283472" top="0.39370078740157477" bottom="0.27559055118110237" header="0.19685039370078738" footer="0.15748031496062992"/>
  <pageSetup paperSize="8"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0" zoomScale="70" workbookViewId="0">
      <selection activeCell="I53" sqref="I53"/>
    </sheetView>
  </sheetViews>
  <sheetFormatPr defaultRowHeight="15.75" x14ac:dyDescent="0.25"/>
  <cols>
    <col min="1" max="1" width="9.140625" style="152"/>
    <col min="2" max="2" width="37.7109375" style="152" customWidth="1"/>
    <col min="3" max="6" width="18" style="152" customWidth="1"/>
    <col min="7" max="8" width="18" style="152" hidden="1" customWidth="1"/>
    <col min="9" max="9" width="18" style="152" customWidth="1"/>
    <col min="10" max="10" width="18.28515625" style="152" customWidth="1"/>
    <col min="11" max="11" width="64.85546875" style="152" customWidth="1"/>
    <col min="12" max="12" width="32.28515625" style="152" customWidth="1"/>
    <col min="13" max="252" width="9.140625" style="152"/>
    <col min="253" max="253" width="37.7109375" style="152" customWidth="1"/>
    <col min="254" max="254" width="9.140625" style="152"/>
    <col min="255" max="255" width="12.85546875" style="152" customWidth="1"/>
    <col min="256" max="257" width="0" style="152" hidden="1" customWidth="1"/>
    <col min="258" max="258" width="18.28515625" style="152" customWidth="1"/>
    <col min="259" max="259" width="64.85546875" style="152" customWidth="1"/>
    <col min="260" max="263" width="9.140625" style="152"/>
    <col min="264" max="264" width="14.85546875" style="152" customWidth="1"/>
    <col min="265" max="508" width="9.140625" style="152"/>
    <col min="509" max="509" width="37.7109375" style="152" customWidth="1"/>
    <col min="510" max="510" width="9.140625" style="152"/>
    <col min="511" max="511" width="12.85546875" style="152" customWidth="1"/>
    <col min="512" max="513" width="0" style="152" hidden="1" customWidth="1"/>
    <col min="514" max="514" width="18.28515625" style="152" customWidth="1"/>
    <col min="515" max="515" width="64.85546875" style="152" customWidth="1"/>
    <col min="516" max="519" width="9.140625" style="152"/>
    <col min="520" max="520" width="14.85546875" style="152" customWidth="1"/>
    <col min="521" max="764" width="9.140625" style="152"/>
    <col min="765" max="765" width="37.7109375" style="152" customWidth="1"/>
    <col min="766" max="766" width="9.140625" style="152"/>
    <col min="767" max="767" width="12.85546875" style="152" customWidth="1"/>
    <col min="768" max="769" width="0" style="152" hidden="1" customWidth="1"/>
    <col min="770" max="770" width="18.28515625" style="152" customWidth="1"/>
    <col min="771" max="771" width="64.85546875" style="152" customWidth="1"/>
    <col min="772" max="775" width="9.140625" style="152"/>
    <col min="776" max="776" width="14.85546875" style="152" customWidth="1"/>
    <col min="777" max="1020" width="9.140625" style="152"/>
    <col min="1021" max="1021" width="37.7109375" style="152" customWidth="1"/>
    <col min="1022" max="1022" width="9.140625" style="152"/>
    <col min="1023" max="1023" width="12.85546875" style="152" customWidth="1"/>
    <col min="1024" max="1025" width="0" style="152" hidden="1" customWidth="1"/>
    <col min="1026" max="1026" width="18.28515625" style="152" customWidth="1"/>
    <col min="1027" max="1027" width="64.85546875" style="152" customWidth="1"/>
    <col min="1028" max="1031" width="9.140625" style="152"/>
    <col min="1032" max="1032" width="14.85546875" style="152" customWidth="1"/>
    <col min="1033" max="1276" width="9.140625" style="152"/>
    <col min="1277" max="1277" width="37.7109375" style="152" customWidth="1"/>
    <col min="1278" max="1278" width="9.140625" style="152"/>
    <col min="1279" max="1279" width="12.85546875" style="152" customWidth="1"/>
    <col min="1280" max="1281" width="0" style="152" hidden="1" customWidth="1"/>
    <col min="1282" max="1282" width="18.28515625" style="152" customWidth="1"/>
    <col min="1283" max="1283" width="64.85546875" style="152" customWidth="1"/>
    <col min="1284" max="1287" width="9.140625" style="152"/>
    <col min="1288" max="1288" width="14.85546875" style="152" customWidth="1"/>
    <col min="1289" max="1532" width="9.140625" style="152"/>
    <col min="1533" max="1533" width="37.7109375" style="152" customWidth="1"/>
    <col min="1534" max="1534" width="9.140625" style="152"/>
    <col min="1535" max="1535" width="12.85546875" style="152" customWidth="1"/>
    <col min="1536" max="1537" width="0" style="152" hidden="1" customWidth="1"/>
    <col min="1538" max="1538" width="18.28515625" style="152" customWidth="1"/>
    <col min="1539" max="1539" width="64.85546875" style="152" customWidth="1"/>
    <col min="1540" max="1543" width="9.140625" style="152"/>
    <col min="1544" max="1544" width="14.85546875" style="152" customWidth="1"/>
    <col min="1545" max="1788" width="9.140625" style="152"/>
    <col min="1789" max="1789" width="37.7109375" style="152" customWidth="1"/>
    <col min="1790" max="1790" width="9.140625" style="152"/>
    <col min="1791" max="1791" width="12.85546875" style="152" customWidth="1"/>
    <col min="1792" max="1793" width="0" style="152" hidden="1" customWidth="1"/>
    <col min="1794" max="1794" width="18.28515625" style="152" customWidth="1"/>
    <col min="1795" max="1795" width="64.85546875" style="152" customWidth="1"/>
    <col min="1796" max="1799" width="9.140625" style="152"/>
    <col min="1800" max="1800" width="14.85546875" style="152" customWidth="1"/>
    <col min="1801" max="2044" width="9.140625" style="152"/>
    <col min="2045" max="2045" width="37.7109375" style="152" customWidth="1"/>
    <col min="2046" max="2046" width="9.140625" style="152"/>
    <col min="2047" max="2047" width="12.85546875" style="152" customWidth="1"/>
    <col min="2048" max="2049" width="0" style="152" hidden="1" customWidth="1"/>
    <col min="2050" max="2050" width="18.28515625" style="152" customWidth="1"/>
    <col min="2051" max="2051" width="64.85546875" style="152" customWidth="1"/>
    <col min="2052" max="2055" width="9.140625" style="152"/>
    <col min="2056" max="2056" width="14.85546875" style="152" customWidth="1"/>
    <col min="2057" max="2300" width="9.140625" style="152"/>
    <col min="2301" max="2301" width="37.7109375" style="152" customWidth="1"/>
    <col min="2302" max="2302" width="9.140625" style="152"/>
    <col min="2303" max="2303" width="12.85546875" style="152" customWidth="1"/>
    <col min="2304" max="2305" width="0" style="152" hidden="1" customWidth="1"/>
    <col min="2306" max="2306" width="18.28515625" style="152" customWidth="1"/>
    <col min="2307" max="2307" width="64.85546875" style="152" customWidth="1"/>
    <col min="2308" max="2311" width="9.140625" style="152"/>
    <col min="2312" max="2312" width="14.85546875" style="152" customWidth="1"/>
    <col min="2313" max="2556" width="9.140625" style="152"/>
    <col min="2557" max="2557" width="37.7109375" style="152" customWidth="1"/>
    <col min="2558" max="2558" width="9.140625" style="152"/>
    <col min="2559" max="2559" width="12.85546875" style="152" customWidth="1"/>
    <col min="2560" max="2561" width="0" style="152" hidden="1" customWidth="1"/>
    <col min="2562" max="2562" width="18.28515625" style="152" customWidth="1"/>
    <col min="2563" max="2563" width="64.85546875" style="152" customWidth="1"/>
    <col min="2564" max="2567" width="9.140625" style="152"/>
    <col min="2568" max="2568" width="14.85546875" style="152" customWidth="1"/>
    <col min="2569" max="2812" width="9.140625" style="152"/>
    <col min="2813" max="2813" width="37.7109375" style="152" customWidth="1"/>
    <col min="2814" max="2814" width="9.140625" style="152"/>
    <col min="2815" max="2815" width="12.85546875" style="152" customWidth="1"/>
    <col min="2816" max="2817" width="0" style="152" hidden="1" customWidth="1"/>
    <col min="2818" max="2818" width="18.28515625" style="152" customWidth="1"/>
    <col min="2819" max="2819" width="64.85546875" style="152" customWidth="1"/>
    <col min="2820" max="2823" width="9.140625" style="152"/>
    <col min="2824" max="2824" width="14.85546875" style="152" customWidth="1"/>
    <col min="2825" max="3068" width="9.140625" style="152"/>
    <col min="3069" max="3069" width="37.7109375" style="152" customWidth="1"/>
    <col min="3070" max="3070" width="9.140625" style="152"/>
    <col min="3071" max="3071" width="12.85546875" style="152" customWidth="1"/>
    <col min="3072" max="3073" width="0" style="152" hidden="1" customWidth="1"/>
    <col min="3074" max="3074" width="18.28515625" style="152" customWidth="1"/>
    <col min="3075" max="3075" width="64.85546875" style="152" customWidth="1"/>
    <col min="3076" max="3079" width="9.140625" style="152"/>
    <col min="3080" max="3080" width="14.85546875" style="152" customWidth="1"/>
    <col min="3081" max="3324" width="9.140625" style="152"/>
    <col min="3325" max="3325" width="37.7109375" style="152" customWidth="1"/>
    <col min="3326" max="3326" width="9.140625" style="152"/>
    <col min="3327" max="3327" width="12.85546875" style="152" customWidth="1"/>
    <col min="3328" max="3329" width="0" style="152" hidden="1" customWidth="1"/>
    <col min="3330" max="3330" width="18.28515625" style="152" customWidth="1"/>
    <col min="3331" max="3331" width="64.85546875" style="152" customWidth="1"/>
    <col min="3332" max="3335" width="9.140625" style="152"/>
    <col min="3336" max="3336" width="14.85546875" style="152" customWidth="1"/>
    <col min="3337" max="3580" width="9.140625" style="152"/>
    <col min="3581" max="3581" width="37.7109375" style="152" customWidth="1"/>
    <col min="3582" max="3582" width="9.140625" style="152"/>
    <col min="3583" max="3583" width="12.85546875" style="152" customWidth="1"/>
    <col min="3584" max="3585" width="0" style="152" hidden="1" customWidth="1"/>
    <col min="3586" max="3586" width="18.28515625" style="152" customWidth="1"/>
    <col min="3587" max="3587" width="64.85546875" style="152" customWidth="1"/>
    <col min="3588" max="3591" width="9.140625" style="152"/>
    <col min="3592" max="3592" width="14.85546875" style="152" customWidth="1"/>
    <col min="3593" max="3836" width="9.140625" style="152"/>
    <col min="3837" max="3837" width="37.7109375" style="152" customWidth="1"/>
    <col min="3838" max="3838" width="9.140625" style="152"/>
    <col min="3839" max="3839" width="12.85546875" style="152" customWidth="1"/>
    <col min="3840" max="3841" width="0" style="152" hidden="1" customWidth="1"/>
    <col min="3842" max="3842" width="18.28515625" style="152" customWidth="1"/>
    <col min="3843" max="3843" width="64.85546875" style="152" customWidth="1"/>
    <col min="3844" max="3847" width="9.140625" style="152"/>
    <col min="3848" max="3848" width="14.85546875" style="152" customWidth="1"/>
    <col min="3849" max="4092" width="9.140625" style="152"/>
    <col min="4093" max="4093" width="37.7109375" style="152" customWidth="1"/>
    <col min="4094" max="4094" width="9.140625" style="152"/>
    <col min="4095" max="4095" width="12.85546875" style="152" customWidth="1"/>
    <col min="4096" max="4097" width="0" style="152" hidden="1" customWidth="1"/>
    <col min="4098" max="4098" width="18.28515625" style="152" customWidth="1"/>
    <col min="4099" max="4099" width="64.85546875" style="152" customWidth="1"/>
    <col min="4100" max="4103" width="9.140625" style="152"/>
    <col min="4104" max="4104" width="14.85546875" style="152" customWidth="1"/>
    <col min="4105" max="4348" width="9.140625" style="152"/>
    <col min="4349" max="4349" width="37.7109375" style="152" customWidth="1"/>
    <col min="4350" max="4350" width="9.140625" style="152"/>
    <col min="4351" max="4351" width="12.85546875" style="152" customWidth="1"/>
    <col min="4352" max="4353" width="0" style="152" hidden="1" customWidth="1"/>
    <col min="4354" max="4354" width="18.28515625" style="152" customWidth="1"/>
    <col min="4355" max="4355" width="64.85546875" style="152" customWidth="1"/>
    <col min="4356" max="4359" width="9.140625" style="152"/>
    <col min="4360" max="4360" width="14.85546875" style="152" customWidth="1"/>
    <col min="4361" max="4604" width="9.140625" style="152"/>
    <col min="4605" max="4605" width="37.7109375" style="152" customWidth="1"/>
    <col min="4606" max="4606" width="9.140625" style="152"/>
    <col min="4607" max="4607" width="12.85546875" style="152" customWidth="1"/>
    <col min="4608" max="4609" width="0" style="152" hidden="1" customWidth="1"/>
    <col min="4610" max="4610" width="18.28515625" style="152" customWidth="1"/>
    <col min="4611" max="4611" width="64.85546875" style="152" customWidth="1"/>
    <col min="4612" max="4615" width="9.140625" style="152"/>
    <col min="4616" max="4616" width="14.85546875" style="152" customWidth="1"/>
    <col min="4617" max="4860" width="9.140625" style="152"/>
    <col min="4861" max="4861" width="37.7109375" style="152" customWidth="1"/>
    <col min="4862" max="4862" width="9.140625" style="152"/>
    <col min="4863" max="4863" width="12.85546875" style="152" customWidth="1"/>
    <col min="4864" max="4865" width="0" style="152" hidden="1" customWidth="1"/>
    <col min="4866" max="4866" width="18.28515625" style="152" customWidth="1"/>
    <col min="4867" max="4867" width="64.85546875" style="152" customWidth="1"/>
    <col min="4868" max="4871" width="9.140625" style="152"/>
    <col min="4872" max="4872" width="14.85546875" style="152" customWidth="1"/>
    <col min="4873" max="5116" width="9.140625" style="152"/>
    <col min="5117" max="5117" width="37.7109375" style="152" customWidth="1"/>
    <col min="5118" max="5118" width="9.140625" style="152"/>
    <col min="5119" max="5119" width="12.85546875" style="152" customWidth="1"/>
    <col min="5120" max="5121" width="0" style="152" hidden="1" customWidth="1"/>
    <col min="5122" max="5122" width="18.28515625" style="152" customWidth="1"/>
    <col min="5123" max="5123" width="64.85546875" style="152" customWidth="1"/>
    <col min="5124" max="5127" width="9.140625" style="152"/>
    <col min="5128" max="5128" width="14.85546875" style="152" customWidth="1"/>
    <col min="5129" max="5372" width="9.140625" style="152"/>
    <col min="5373" max="5373" width="37.7109375" style="152" customWidth="1"/>
    <col min="5374" max="5374" width="9.140625" style="152"/>
    <col min="5375" max="5375" width="12.85546875" style="152" customWidth="1"/>
    <col min="5376" max="5377" width="0" style="152" hidden="1" customWidth="1"/>
    <col min="5378" max="5378" width="18.28515625" style="152" customWidth="1"/>
    <col min="5379" max="5379" width="64.85546875" style="152" customWidth="1"/>
    <col min="5380" max="5383" width="9.140625" style="152"/>
    <col min="5384" max="5384" width="14.85546875" style="152" customWidth="1"/>
    <col min="5385" max="5628" width="9.140625" style="152"/>
    <col min="5629" max="5629" width="37.7109375" style="152" customWidth="1"/>
    <col min="5630" max="5630" width="9.140625" style="152"/>
    <col min="5631" max="5631" width="12.85546875" style="152" customWidth="1"/>
    <col min="5632" max="5633" width="0" style="152" hidden="1" customWidth="1"/>
    <col min="5634" max="5634" width="18.28515625" style="152" customWidth="1"/>
    <col min="5635" max="5635" width="64.85546875" style="152" customWidth="1"/>
    <col min="5636" max="5639" width="9.140625" style="152"/>
    <col min="5640" max="5640" width="14.85546875" style="152" customWidth="1"/>
    <col min="5641" max="5884" width="9.140625" style="152"/>
    <col min="5885" max="5885" width="37.7109375" style="152" customWidth="1"/>
    <col min="5886" max="5886" width="9.140625" style="152"/>
    <col min="5887" max="5887" width="12.85546875" style="152" customWidth="1"/>
    <col min="5888" max="5889" width="0" style="152" hidden="1" customWidth="1"/>
    <col min="5890" max="5890" width="18.28515625" style="152" customWidth="1"/>
    <col min="5891" max="5891" width="64.85546875" style="152" customWidth="1"/>
    <col min="5892" max="5895" width="9.140625" style="152"/>
    <col min="5896" max="5896" width="14.85546875" style="152" customWidth="1"/>
    <col min="5897" max="6140" width="9.140625" style="152"/>
    <col min="6141" max="6141" width="37.7109375" style="152" customWidth="1"/>
    <col min="6142" max="6142" width="9.140625" style="152"/>
    <col min="6143" max="6143" width="12.85546875" style="152" customWidth="1"/>
    <col min="6144" max="6145" width="0" style="152" hidden="1" customWidth="1"/>
    <col min="6146" max="6146" width="18.28515625" style="152" customWidth="1"/>
    <col min="6147" max="6147" width="64.85546875" style="152" customWidth="1"/>
    <col min="6148" max="6151" width="9.140625" style="152"/>
    <col min="6152" max="6152" width="14.85546875" style="152" customWidth="1"/>
    <col min="6153" max="6396" width="9.140625" style="152"/>
    <col min="6397" max="6397" width="37.7109375" style="152" customWidth="1"/>
    <col min="6398" max="6398" width="9.140625" style="152"/>
    <col min="6399" max="6399" width="12.85546875" style="152" customWidth="1"/>
    <col min="6400" max="6401" width="0" style="152" hidden="1" customWidth="1"/>
    <col min="6402" max="6402" width="18.28515625" style="152" customWidth="1"/>
    <col min="6403" max="6403" width="64.85546875" style="152" customWidth="1"/>
    <col min="6404" max="6407" width="9.140625" style="152"/>
    <col min="6408" max="6408" width="14.85546875" style="152" customWidth="1"/>
    <col min="6409" max="6652" width="9.140625" style="152"/>
    <col min="6653" max="6653" width="37.7109375" style="152" customWidth="1"/>
    <col min="6654" max="6654" width="9.140625" style="152"/>
    <col min="6655" max="6655" width="12.85546875" style="152" customWidth="1"/>
    <col min="6656" max="6657" width="0" style="152" hidden="1" customWidth="1"/>
    <col min="6658" max="6658" width="18.28515625" style="152" customWidth="1"/>
    <col min="6659" max="6659" width="64.85546875" style="152" customWidth="1"/>
    <col min="6660" max="6663" width="9.140625" style="152"/>
    <col min="6664" max="6664" width="14.85546875" style="152" customWidth="1"/>
    <col min="6665" max="6908" width="9.140625" style="152"/>
    <col min="6909" max="6909" width="37.7109375" style="152" customWidth="1"/>
    <col min="6910" max="6910" width="9.140625" style="152"/>
    <col min="6911" max="6911" width="12.85546875" style="152" customWidth="1"/>
    <col min="6912" max="6913" width="0" style="152" hidden="1" customWidth="1"/>
    <col min="6914" max="6914" width="18.28515625" style="152" customWidth="1"/>
    <col min="6915" max="6915" width="64.85546875" style="152" customWidth="1"/>
    <col min="6916" max="6919" width="9.140625" style="152"/>
    <col min="6920" max="6920" width="14.85546875" style="152" customWidth="1"/>
    <col min="6921" max="7164" width="9.140625" style="152"/>
    <col min="7165" max="7165" width="37.7109375" style="152" customWidth="1"/>
    <col min="7166" max="7166" width="9.140625" style="152"/>
    <col min="7167" max="7167" width="12.85546875" style="152" customWidth="1"/>
    <col min="7168" max="7169" width="0" style="152" hidden="1" customWidth="1"/>
    <col min="7170" max="7170" width="18.28515625" style="152" customWidth="1"/>
    <col min="7171" max="7171" width="64.85546875" style="152" customWidth="1"/>
    <col min="7172" max="7175" width="9.140625" style="152"/>
    <col min="7176" max="7176" width="14.85546875" style="152" customWidth="1"/>
    <col min="7177" max="7420" width="9.140625" style="152"/>
    <col min="7421" max="7421" width="37.7109375" style="152" customWidth="1"/>
    <col min="7422" max="7422" width="9.140625" style="152"/>
    <col min="7423" max="7423" width="12.85546875" style="152" customWidth="1"/>
    <col min="7424" max="7425" width="0" style="152" hidden="1" customWidth="1"/>
    <col min="7426" max="7426" width="18.28515625" style="152" customWidth="1"/>
    <col min="7427" max="7427" width="64.85546875" style="152" customWidth="1"/>
    <col min="7428" max="7431" width="9.140625" style="152"/>
    <col min="7432" max="7432" width="14.85546875" style="152" customWidth="1"/>
    <col min="7433" max="7676" width="9.140625" style="152"/>
    <col min="7677" max="7677" width="37.7109375" style="152" customWidth="1"/>
    <col min="7678" max="7678" width="9.140625" style="152"/>
    <col min="7679" max="7679" width="12.85546875" style="152" customWidth="1"/>
    <col min="7680" max="7681" width="0" style="152" hidden="1" customWidth="1"/>
    <col min="7682" max="7682" width="18.28515625" style="152" customWidth="1"/>
    <col min="7683" max="7683" width="64.85546875" style="152" customWidth="1"/>
    <col min="7684" max="7687" width="9.140625" style="152"/>
    <col min="7688" max="7688" width="14.85546875" style="152" customWidth="1"/>
    <col min="7689" max="7932" width="9.140625" style="152"/>
    <col min="7933" max="7933" width="37.7109375" style="152" customWidth="1"/>
    <col min="7934" max="7934" width="9.140625" style="152"/>
    <col min="7935" max="7935" width="12.85546875" style="152" customWidth="1"/>
    <col min="7936" max="7937" width="0" style="152" hidden="1" customWidth="1"/>
    <col min="7938" max="7938" width="18.28515625" style="152" customWidth="1"/>
    <col min="7939" max="7939" width="64.85546875" style="152" customWidth="1"/>
    <col min="7940" max="7943" width="9.140625" style="152"/>
    <col min="7944" max="7944" width="14.85546875" style="152" customWidth="1"/>
    <col min="7945" max="8188" width="9.140625" style="152"/>
    <col min="8189" max="8189" width="37.7109375" style="152" customWidth="1"/>
    <col min="8190" max="8190" width="9.140625" style="152"/>
    <col min="8191" max="8191" width="12.85546875" style="152" customWidth="1"/>
    <col min="8192" max="8193" width="0" style="152" hidden="1" customWidth="1"/>
    <col min="8194" max="8194" width="18.28515625" style="152" customWidth="1"/>
    <col min="8195" max="8195" width="64.85546875" style="152" customWidth="1"/>
    <col min="8196" max="8199" width="9.140625" style="152"/>
    <col min="8200" max="8200" width="14.85546875" style="152" customWidth="1"/>
    <col min="8201" max="8444" width="9.140625" style="152"/>
    <col min="8445" max="8445" width="37.7109375" style="152" customWidth="1"/>
    <col min="8446" max="8446" width="9.140625" style="152"/>
    <col min="8447" max="8447" width="12.85546875" style="152" customWidth="1"/>
    <col min="8448" max="8449" width="0" style="152" hidden="1" customWidth="1"/>
    <col min="8450" max="8450" width="18.28515625" style="152" customWidth="1"/>
    <col min="8451" max="8451" width="64.85546875" style="152" customWidth="1"/>
    <col min="8452" max="8455" width="9.140625" style="152"/>
    <col min="8456" max="8456" width="14.85546875" style="152" customWidth="1"/>
    <col min="8457" max="8700" width="9.140625" style="152"/>
    <col min="8701" max="8701" width="37.7109375" style="152" customWidth="1"/>
    <col min="8702" max="8702" width="9.140625" style="152"/>
    <col min="8703" max="8703" width="12.85546875" style="152" customWidth="1"/>
    <col min="8704" max="8705" width="0" style="152" hidden="1" customWidth="1"/>
    <col min="8706" max="8706" width="18.28515625" style="152" customWidth="1"/>
    <col min="8707" max="8707" width="64.85546875" style="152" customWidth="1"/>
    <col min="8708" max="8711" width="9.140625" style="152"/>
    <col min="8712" max="8712" width="14.85546875" style="152" customWidth="1"/>
    <col min="8713" max="8956" width="9.140625" style="152"/>
    <col min="8957" max="8957" width="37.7109375" style="152" customWidth="1"/>
    <col min="8958" max="8958" width="9.140625" style="152"/>
    <col min="8959" max="8959" width="12.85546875" style="152" customWidth="1"/>
    <col min="8960" max="8961" width="0" style="152" hidden="1" customWidth="1"/>
    <col min="8962" max="8962" width="18.28515625" style="152" customWidth="1"/>
    <col min="8963" max="8963" width="64.85546875" style="152" customWidth="1"/>
    <col min="8964" max="8967" width="9.140625" style="152"/>
    <col min="8968" max="8968" width="14.85546875" style="152" customWidth="1"/>
    <col min="8969" max="9212" width="9.140625" style="152"/>
    <col min="9213" max="9213" width="37.7109375" style="152" customWidth="1"/>
    <col min="9214" max="9214" width="9.140625" style="152"/>
    <col min="9215" max="9215" width="12.85546875" style="152" customWidth="1"/>
    <col min="9216" max="9217" width="0" style="152" hidden="1" customWidth="1"/>
    <col min="9218" max="9218" width="18.28515625" style="152" customWidth="1"/>
    <col min="9219" max="9219" width="64.85546875" style="152" customWidth="1"/>
    <col min="9220" max="9223" width="9.140625" style="152"/>
    <col min="9224" max="9224" width="14.85546875" style="152" customWidth="1"/>
    <col min="9225" max="9468" width="9.140625" style="152"/>
    <col min="9469" max="9469" width="37.7109375" style="152" customWidth="1"/>
    <col min="9470" max="9470" width="9.140625" style="152"/>
    <col min="9471" max="9471" width="12.85546875" style="152" customWidth="1"/>
    <col min="9472" max="9473" width="0" style="152" hidden="1" customWidth="1"/>
    <col min="9474" max="9474" width="18.28515625" style="152" customWidth="1"/>
    <col min="9475" max="9475" width="64.85546875" style="152" customWidth="1"/>
    <col min="9476" max="9479" width="9.140625" style="152"/>
    <col min="9480" max="9480" width="14.85546875" style="152" customWidth="1"/>
    <col min="9481" max="9724" width="9.140625" style="152"/>
    <col min="9725" max="9725" width="37.7109375" style="152" customWidth="1"/>
    <col min="9726" max="9726" width="9.140625" style="152"/>
    <col min="9727" max="9727" width="12.85546875" style="152" customWidth="1"/>
    <col min="9728" max="9729" width="0" style="152" hidden="1" customWidth="1"/>
    <col min="9730" max="9730" width="18.28515625" style="152" customWidth="1"/>
    <col min="9731" max="9731" width="64.85546875" style="152" customWidth="1"/>
    <col min="9732" max="9735" width="9.140625" style="152"/>
    <col min="9736" max="9736" width="14.85546875" style="152" customWidth="1"/>
    <col min="9737" max="9980" width="9.140625" style="152"/>
    <col min="9981" max="9981" width="37.7109375" style="152" customWidth="1"/>
    <col min="9982" max="9982" width="9.140625" style="152"/>
    <col min="9983" max="9983" width="12.85546875" style="152" customWidth="1"/>
    <col min="9984" max="9985" width="0" style="152" hidden="1" customWidth="1"/>
    <col min="9986" max="9986" width="18.28515625" style="152" customWidth="1"/>
    <col min="9987" max="9987" width="64.85546875" style="152" customWidth="1"/>
    <col min="9988" max="9991" width="9.140625" style="152"/>
    <col min="9992" max="9992" width="14.85546875" style="152" customWidth="1"/>
    <col min="9993" max="10236" width="9.140625" style="152"/>
    <col min="10237" max="10237" width="37.7109375" style="152" customWidth="1"/>
    <col min="10238" max="10238" width="9.140625" style="152"/>
    <col min="10239" max="10239" width="12.85546875" style="152" customWidth="1"/>
    <col min="10240" max="10241" width="0" style="152" hidden="1" customWidth="1"/>
    <col min="10242" max="10242" width="18.28515625" style="152" customWidth="1"/>
    <col min="10243" max="10243" width="64.85546875" style="152" customWidth="1"/>
    <col min="10244" max="10247" width="9.140625" style="152"/>
    <col min="10248" max="10248" width="14.85546875" style="152" customWidth="1"/>
    <col min="10249" max="10492" width="9.140625" style="152"/>
    <col min="10493" max="10493" width="37.7109375" style="152" customWidth="1"/>
    <col min="10494" max="10494" width="9.140625" style="152"/>
    <col min="10495" max="10495" width="12.85546875" style="152" customWidth="1"/>
    <col min="10496" max="10497" width="0" style="152" hidden="1" customWidth="1"/>
    <col min="10498" max="10498" width="18.28515625" style="152" customWidth="1"/>
    <col min="10499" max="10499" width="64.85546875" style="152" customWidth="1"/>
    <col min="10500" max="10503" width="9.140625" style="152"/>
    <col min="10504" max="10504" width="14.85546875" style="152" customWidth="1"/>
    <col min="10505" max="10748" width="9.140625" style="152"/>
    <col min="10749" max="10749" width="37.7109375" style="152" customWidth="1"/>
    <col min="10750" max="10750" width="9.140625" style="152"/>
    <col min="10751" max="10751" width="12.85546875" style="152" customWidth="1"/>
    <col min="10752" max="10753" width="0" style="152" hidden="1" customWidth="1"/>
    <col min="10754" max="10754" width="18.28515625" style="152" customWidth="1"/>
    <col min="10755" max="10755" width="64.85546875" style="152" customWidth="1"/>
    <col min="10756" max="10759" width="9.140625" style="152"/>
    <col min="10760" max="10760" width="14.85546875" style="152" customWidth="1"/>
    <col min="10761" max="11004" width="9.140625" style="152"/>
    <col min="11005" max="11005" width="37.7109375" style="152" customWidth="1"/>
    <col min="11006" max="11006" width="9.140625" style="152"/>
    <col min="11007" max="11007" width="12.85546875" style="152" customWidth="1"/>
    <col min="11008" max="11009" width="0" style="152" hidden="1" customWidth="1"/>
    <col min="11010" max="11010" width="18.28515625" style="152" customWidth="1"/>
    <col min="11011" max="11011" width="64.85546875" style="152" customWidth="1"/>
    <col min="11012" max="11015" width="9.140625" style="152"/>
    <col min="11016" max="11016" width="14.85546875" style="152" customWidth="1"/>
    <col min="11017" max="11260" width="9.140625" style="152"/>
    <col min="11261" max="11261" width="37.7109375" style="152" customWidth="1"/>
    <col min="11262" max="11262" width="9.140625" style="152"/>
    <col min="11263" max="11263" width="12.85546875" style="152" customWidth="1"/>
    <col min="11264" max="11265" width="0" style="152" hidden="1" customWidth="1"/>
    <col min="11266" max="11266" width="18.28515625" style="152" customWidth="1"/>
    <col min="11267" max="11267" width="64.85546875" style="152" customWidth="1"/>
    <col min="11268" max="11271" width="9.140625" style="152"/>
    <col min="11272" max="11272" width="14.85546875" style="152" customWidth="1"/>
    <col min="11273" max="11516" width="9.140625" style="152"/>
    <col min="11517" max="11517" width="37.7109375" style="152" customWidth="1"/>
    <col min="11518" max="11518" width="9.140625" style="152"/>
    <col min="11519" max="11519" width="12.85546875" style="152" customWidth="1"/>
    <col min="11520" max="11521" width="0" style="152" hidden="1" customWidth="1"/>
    <col min="11522" max="11522" width="18.28515625" style="152" customWidth="1"/>
    <col min="11523" max="11523" width="64.85546875" style="152" customWidth="1"/>
    <col min="11524" max="11527" width="9.140625" style="152"/>
    <col min="11528" max="11528" width="14.85546875" style="152" customWidth="1"/>
    <col min="11529" max="11772" width="9.140625" style="152"/>
    <col min="11773" max="11773" width="37.7109375" style="152" customWidth="1"/>
    <col min="11774" max="11774" width="9.140625" style="152"/>
    <col min="11775" max="11775" width="12.85546875" style="152" customWidth="1"/>
    <col min="11776" max="11777" width="0" style="152" hidden="1" customWidth="1"/>
    <col min="11778" max="11778" width="18.28515625" style="152" customWidth="1"/>
    <col min="11779" max="11779" width="64.85546875" style="152" customWidth="1"/>
    <col min="11780" max="11783" width="9.140625" style="152"/>
    <col min="11784" max="11784" width="14.85546875" style="152" customWidth="1"/>
    <col min="11785" max="12028" width="9.140625" style="152"/>
    <col min="12029" max="12029" width="37.7109375" style="152" customWidth="1"/>
    <col min="12030" max="12030" width="9.140625" style="152"/>
    <col min="12031" max="12031" width="12.85546875" style="152" customWidth="1"/>
    <col min="12032" max="12033" width="0" style="152" hidden="1" customWidth="1"/>
    <col min="12034" max="12034" width="18.28515625" style="152" customWidth="1"/>
    <col min="12035" max="12035" width="64.85546875" style="152" customWidth="1"/>
    <col min="12036" max="12039" width="9.140625" style="152"/>
    <col min="12040" max="12040" width="14.85546875" style="152" customWidth="1"/>
    <col min="12041" max="12284" width="9.140625" style="152"/>
    <col min="12285" max="12285" width="37.7109375" style="152" customWidth="1"/>
    <col min="12286" max="12286" width="9.140625" style="152"/>
    <col min="12287" max="12287" width="12.85546875" style="152" customWidth="1"/>
    <col min="12288" max="12289" width="0" style="152" hidden="1" customWidth="1"/>
    <col min="12290" max="12290" width="18.28515625" style="152" customWidth="1"/>
    <col min="12291" max="12291" width="64.85546875" style="152" customWidth="1"/>
    <col min="12292" max="12295" width="9.140625" style="152"/>
    <col min="12296" max="12296" width="14.85546875" style="152" customWidth="1"/>
    <col min="12297" max="12540" width="9.140625" style="152"/>
    <col min="12541" max="12541" width="37.7109375" style="152" customWidth="1"/>
    <col min="12542" max="12542" width="9.140625" style="152"/>
    <col min="12543" max="12543" width="12.85546875" style="152" customWidth="1"/>
    <col min="12544" max="12545" width="0" style="152" hidden="1" customWidth="1"/>
    <col min="12546" max="12546" width="18.28515625" style="152" customWidth="1"/>
    <col min="12547" max="12547" width="64.85546875" style="152" customWidth="1"/>
    <col min="12548" max="12551" width="9.140625" style="152"/>
    <col min="12552" max="12552" width="14.85546875" style="152" customWidth="1"/>
    <col min="12553" max="12796" width="9.140625" style="152"/>
    <col min="12797" max="12797" width="37.7109375" style="152" customWidth="1"/>
    <col min="12798" max="12798" width="9.140625" style="152"/>
    <col min="12799" max="12799" width="12.85546875" style="152" customWidth="1"/>
    <col min="12800" max="12801" width="0" style="152" hidden="1" customWidth="1"/>
    <col min="12802" max="12802" width="18.28515625" style="152" customWidth="1"/>
    <col min="12803" max="12803" width="64.85546875" style="152" customWidth="1"/>
    <col min="12804" max="12807" width="9.140625" style="152"/>
    <col min="12808" max="12808" width="14.85546875" style="152" customWidth="1"/>
    <col min="12809" max="13052" width="9.140625" style="152"/>
    <col min="13053" max="13053" width="37.7109375" style="152" customWidth="1"/>
    <col min="13054" max="13054" width="9.140625" style="152"/>
    <col min="13055" max="13055" width="12.85546875" style="152" customWidth="1"/>
    <col min="13056" max="13057" width="0" style="152" hidden="1" customWidth="1"/>
    <col min="13058" max="13058" width="18.28515625" style="152" customWidth="1"/>
    <col min="13059" max="13059" width="64.85546875" style="152" customWidth="1"/>
    <col min="13060" max="13063" width="9.140625" style="152"/>
    <col min="13064" max="13064" width="14.85546875" style="152" customWidth="1"/>
    <col min="13065" max="13308" width="9.140625" style="152"/>
    <col min="13309" max="13309" width="37.7109375" style="152" customWidth="1"/>
    <col min="13310" max="13310" width="9.140625" style="152"/>
    <col min="13311" max="13311" width="12.85546875" style="152" customWidth="1"/>
    <col min="13312" max="13313" width="0" style="152" hidden="1" customWidth="1"/>
    <col min="13314" max="13314" width="18.28515625" style="152" customWidth="1"/>
    <col min="13315" max="13315" width="64.85546875" style="152" customWidth="1"/>
    <col min="13316" max="13319" width="9.140625" style="152"/>
    <col min="13320" max="13320" width="14.85546875" style="152" customWidth="1"/>
    <col min="13321" max="13564" width="9.140625" style="152"/>
    <col min="13565" max="13565" width="37.7109375" style="152" customWidth="1"/>
    <col min="13566" max="13566" width="9.140625" style="152"/>
    <col min="13567" max="13567" width="12.85546875" style="152" customWidth="1"/>
    <col min="13568" max="13569" width="0" style="152" hidden="1" customWidth="1"/>
    <col min="13570" max="13570" width="18.28515625" style="152" customWidth="1"/>
    <col min="13571" max="13571" width="64.85546875" style="152" customWidth="1"/>
    <col min="13572" max="13575" width="9.140625" style="152"/>
    <col min="13576" max="13576" width="14.85546875" style="152" customWidth="1"/>
    <col min="13577" max="13820" width="9.140625" style="152"/>
    <col min="13821" max="13821" width="37.7109375" style="152" customWidth="1"/>
    <col min="13822" max="13822" width="9.140625" style="152"/>
    <col min="13823" max="13823" width="12.85546875" style="152" customWidth="1"/>
    <col min="13824" max="13825" width="0" style="152" hidden="1" customWidth="1"/>
    <col min="13826" max="13826" width="18.28515625" style="152" customWidth="1"/>
    <col min="13827" max="13827" width="64.85546875" style="152" customWidth="1"/>
    <col min="13828" max="13831" width="9.140625" style="152"/>
    <col min="13832" max="13832" width="14.85546875" style="152" customWidth="1"/>
    <col min="13833" max="14076" width="9.140625" style="152"/>
    <col min="14077" max="14077" width="37.7109375" style="152" customWidth="1"/>
    <col min="14078" max="14078" width="9.140625" style="152"/>
    <col min="14079" max="14079" width="12.85546875" style="152" customWidth="1"/>
    <col min="14080" max="14081" width="0" style="152" hidden="1" customWidth="1"/>
    <col min="14082" max="14082" width="18.28515625" style="152" customWidth="1"/>
    <col min="14083" max="14083" width="64.85546875" style="152" customWidth="1"/>
    <col min="14084" max="14087" width="9.140625" style="152"/>
    <col min="14088" max="14088" width="14.85546875" style="152" customWidth="1"/>
    <col min="14089" max="14332" width="9.140625" style="152"/>
    <col min="14333" max="14333" width="37.7109375" style="152" customWidth="1"/>
    <col min="14334" max="14334" width="9.140625" style="152"/>
    <col min="14335" max="14335" width="12.85546875" style="152" customWidth="1"/>
    <col min="14336" max="14337" width="0" style="152" hidden="1" customWidth="1"/>
    <col min="14338" max="14338" width="18.28515625" style="152" customWidth="1"/>
    <col min="14339" max="14339" width="64.85546875" style="152" customWidth="1"/>
    <col min="14340" max="14343" width="9.140625" style="152"/>
    <col min="14344" max="14344" width="14.85546875" style="152" customWidth="1"/>
    <col min="14345" max="14588" width="9.140625" style="152"/>
    <col min="14589" max="14589" width="37.7109375" style="152" customWidth="1"/>
    <col min="14590" max="14590" width="9.140625" style="152"/>
    <col min="14591" max="14591" width="12.85546875" style="152" customWidth="1"/>
    <col min="14592" max="14593" width="0" style="152" hidden="1" customWidth="1"/>
    <col min="14594" max="14594" width="18.28515625" style="152" customWidth="1"/>
    <col min="14595" max="14595" width="64.85546875" style="152" customWidth="1"/>
    <col min="14596" max="14599" width="9.140625" style="152"/>
    <col min="14600" max="14600" width="14.85546875" style="152" customWidth="1"/>
    <col min="14601" max="14844" width="9.140625" style="152"/>
    <col min="14845" max="14845" width="37.7109375" style="152" customWidth="1"/>
    <col min="14846" max="14846" width="9.140625" style="152"/>
    <col min="14847" max="14847" width="12.85546875" style="152" customWidth="1"/>
    <col min="14848" max="14849" width="0" style="152" hidden="1" customWidth="1"/>
    <col min="14850" max="14850" width="18.28515625" style="152" customWidth="1"/>
    <col min="14851" max="14851" width="64.85546875" style="152" customWidth="1"/>
    <col min="14852" max="14855" width="9.140625" style="152"/>
    <col min="14856" max="14856" width="14.85546875" style="152" customWidth="1"/>
    <col min="14857" max="15100" width="9.140625" style="152"/>
    <col min="15101" max="15101" width="37.7109375" style="152" customWidth="1"/>
    <col min="15102" max="15102" width="9.140625" style="152"/>
    <col min="15103" max="15103" width="12.85546875" style="152" customWidth="1"/>
    <col min="15104" max="15105" width="0" style="152" hidden="1" customWidth="1"/>
    <col min="15106" max="15106" width="18.28515625" style="152" customWidth="1"/>
    <col min="15107" max="15107" width="64.85546875" style="152" customWidth="1"/>
    <col min="15108" max="15111" width="9.140625" style="152"/>
    <col min="15112" max="15112" width="14.85546875" style="152" customWidth="1"/>
    <col min="15113" max="15356" width="9.140625" style="152"/>
    <col min="15357" max="15357" width="37.7109375" style="152" customWidth="1"/>
    <col min="15358" max="15358" width="9.140625" style="152"/>
    <col min="15359" max="15359" width="12.85546875" style="152" customWidth="1"/>
    <col min="15360" max="15361" width="0" style="152" hidden="1" customWidth="1"/>
    <col min="15362" max="15362" width="18.28515625" style="152" customWidth="1"/>
    <col min="15363" max="15363" width="64.85546875" style="152" customWidth="1"/>
    <col min="15364" max="15367" width="9.140625" style="152"/>
    <col min="15368" max="15368" width="14.85546875" style="152" customWidth="1"/>
    <col min="15369" max="15612" width="9.140625" style="152"/>
    <col min="15613" max="15613" width="37.7109375" style="152" customWidth="1"/>
    <col min="15614" max="15614" width="9.140625" style="152"/>
    <col min="15615" max="15615" width="12.85546875" style="152" customWidth="1"/>
    <col min="15616" max="15617" width="0" style="152" hidden="1" customWidth="1"/>
    <col min="15618" max="15618" width="18.28515625" style="152" customWidth="1"/>
    <col min="15619" max="15619" width="64.85546875" style="152" customWidth="1"/>
    <col min="15620" max="15623" width="9.140625" style="152"/>
    <col min="15624" max="15624" width="14.85546875" style="152" customWidth="1"/>
    <col min="15625" max="15868" width="9.140625" style="152"/>
    <col min="15869" max="15869" width="37.7109375" style="152" customWidth="1"/>
    <col min="15870" max="15870" width="9.140625" style="152"/>
    <col min="15871" max="15871" width="12.85546875" style="152" customWidth="1"/>
    <col min="15872" max="15873" width="0" style="152" hidden="1" customWidth="1"/>
    <col min="15874" max="15874" width="18.28515625" style="152" customWidth="1"/>
    <col min="15875" max="15875" width="64.85546875" style="152" customWidth="1"/>
    <col min="15876" max="15879" width="9.140625" style="152"/>
    <col min="15880" max="15880" width="14.85546875" style="152" customWidth="1"/>
    <col min="15881" max="16124" width="9.140625" style="152"/>
    <col min="16125" max="16125" width="37.7109375" style="152" customWidth="1"/>
    <col min="16126" max="16126" width="9.140625" style="152"/>
    <col min="16127" max="16127" width="12.85546875" style="152" customWidth="1"/>
    <col min="16128" max="16129" width="0" style="152" hidden="1" customWidth="1"/>
    <col min="16130" max="16130" width="18.28515625" style="152" customWidth="1"/>
    <col min="16131" max="16131" width="64.85546875" style="152" customWidth="1"/>
    <col min="16132" max="16135" width="9.140625" style="152"/>
    <col min="16136" max="16136" width="14.85546875" style="152" customWidth="1"/>
    <col min="16137" max="16384" width="9.140625" style="152"/>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248" t="str">
        <f>'2. паспорт  ТП'!A4:S4</f>
        <v>Год раскрытия информации: 2025 год</v>
      </c>
      <c r="B5" s="248"/>
      <c r="C5" s="248"/>
      <c r="D5" s="248"/>
      <c r="E5" s="248"/>
      <c r="F5" s="248"/>
      <c r="G5" s="248"/>
      <c r="H5" s="248"/>
      <c r="I5" s="248"/>
      <c r="J5" s="248"/>
      <c r="K5" s="248"/>
      <c r="L5" s="248"/>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249" t="s">
        <v>4</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58" t="str">
        <f>'1. паспорт местоположение'!A9:C9</f>
        <v>Акционерное общество "Россети Янтарь" ДЗО  ПАО "Россети"</v>
      </c>
      <c r="B9" s="258"/>
      <c r="C9" s="258"/>
      <c r="D9" s="258"/>
      <c r="E9" s="258"/>
      <c r="F9" s="258"/>
      <c r="G9" s="258"/>
      <c r="H9" s="258"/>
      <c r="I9" s="258"/>
      <c r="J9" s="258"/>
      <c r="K9" s="258"/>
      <c r="L9" s="258"/>
    </row>
    <row r="10" spans="1:44" x14ac:dyDescent="0.25">
      <c r="A10" s="251" t="s">
        <v>6</v>
      </c>
      <c r="B10" s="251"/>
      <c r="C10" s="251"/>
      <c r="D10" s="251"/>
      <c r="E10" s="251"/>
      <c r="F10" s="251"/>
      <c r="G10" s="251"/>
      <c r="H10" s="251"/>
      <c r="I10" s="251"/>
      <c r="J10" s="251"/>
      <c r="K10" s="251"/>
      <c r="L10" s="251"/>
    </row>
    <row r="11" spans="1:44" ht="18.75" x14ac:dyDescent="0.25">
      <c r="A11" s="249"/>
      <c r="B11" s="249"/>
      <c r="C11" s="249"/>
      <c r="D11" s="249"/>
      <c r="E11" s="249"/>
      <c r="F11" s="249"/>
      <c r="G11" s="249"/>
      <c r="H11" s="249"/>
      <c r="I11" s="249"/>
      <c r="J11" s="249"/>
      <c r="K11" s="249"/>
      <c r="L11" s="249"/>
    </row>
    <row r="12" spans="1:44" x14ac:dyDescent="0.25">
      <c r="A12" s="258" t="str">
        <f>'1. паспорт местоположение'!A12:C12</f>
        <v>O_22-0924</v>
      </c>
      <c r="B12" s="258"/>
      <c r="C12" s="258"/>
      <c r="D12" s="258"/>
      <c r="E12" s="258"/>
      <c r="F12" s="258"/>
      <c r="G12" s="258"/>
      <c r="H12" s="258"/>
      <c r="I12" s="258"/>
      <c r="J12" s="258"/>
      <c r="K12" s="258"/>
      <c r="L12" s="258"/>
    </row>
    <row r="13" spans="1:44" x14ac:dyDescent="0.25">
      <c r="A13" s="251" t="s">
        <v>8</v>
      </c>
      <c r="B13" s="251"/>
      <c r="C13" s="251"/>
      <c r="D13" s="251"/>
      <c r="E13" s="251"/>
      <c r="F13" s="251"/>
      <c r="G13" s="251"/>
      <c r="H13" s="251"/>
      <c r="I13" s="251"/>
      <c r="J13" s="251"/>
      <c r="K13" s="251"/>
      <c r="L13" s="251"/>
    </row>
    <row r="14" spans="1:44" ht="18.75" x14ac:dyDescent="0.25">
      <c r="A14" s="259"/>
      <c r="B14" s="259"/>
      <c r="C14" s="259"/>
      <c r="D14" s="259"/>
      <c r="E14" s="259"/>
      <c r="F14" s="259"/>
      <c r="G14" s="259"/>
      <c r="H14" s="259"/>
      <c r="I14" s="259"/>
      <c r="J14" s="259"/>
      <c r="K14" s="259"/>
      <c r="L14" s="259"/>
    </row>
    <row r="15" spans="1:44" ht="72" customHeight="1" x14ac:dyDescent="0.25">
      <c r="A15" s="304" t="str">
        <f>'1. паспорт местоположение'!A15</f>
        <v>Создание системы защиты объектов электросетевого комплекса от несанкционированного проникновения малоразмерных БПЛА на основе системы радиоэлектронного обнаружения и подавления малых БПЛА (ПС 330 кВ Центральная, ПС 330 кВ Кутузовская, ПС 330 кВ Советск-330)</v>
      </c>
      <c r="B15" s="304"/>
      <c r="C15" s="304"/>
      <c r="D15" s="304"/>
      <c r="E15" s="304"/>
      <c r="F15" s="304"/>
      <c r="G15" s="304"/>
      <c r="H15" s="304"/>
      <c r="I15" s="304"/>
      <c r="J15" s="304"/>
      <c r="K15" s="304"/>
      <c r="L15" s="304"/>
    </row>
    <row r="16" spans="1:44" x14ac:dyDescent="0.25">
      <c r="A16" s="251" t="s">
        <v>10</v>
      </c>
      <c r="B16" s="251"/>
      <c r="C16" s="251"/>
      <c r="D16" s="251"/>
      <c r="E16" s="251"/>
      <c r="F16" s="251"/>
      <c r="G16" s="251"/>
      <c r="H16" s="251"/>
      <c r="I16" s="251"/>
      <c r="J16" s="251"/>
      <c r="K16" s="251"/>
      <c r="L16" s="251"/>
    </row>
    <row r="17" spans="1:12" x14ac:dyDescent="0.25">
      <c r="L17" s="153"/>
    </row>
    <row r="18" spans="1:12" x14ac:dyDescent="0.25">
      <c r="K18" s="154"/>
    </row>
    <row r="19" spans="1:12" x14ac:dyDescent="0.25">
      <c r="A19" s="305" t="s">
        <v>325</v>
      </c>
      <c r="B19" s="305"/>
      <c r="C19" s="305"/>
      <c r="D19" s="305"/>
      <c r="E19" s="305"/>
      <c r="F19" s="305"/>
      <c r="G19" s="305"/>
      <c r="H19" s="305"/>
      <c r="I19" s="305"/>
      <c r="J19" s="305"/>
      <c r="K19" s="305"/>
      <c r="L19" s="305"/>
    </row>
    <row r="20" spans="1:12" x14ac:dyDescent="0.25">
      <c r="A20" s="155"/>
      <c r="B20" s="155"/>
    </row>
    <row r="21" spans="1:12" x14ac:dyDescent="0.25">
      <c r="A21" s="306" t="s">
        <v>326</v>
      </c>
      <c r="B21" s="306" t="s">
        <v>327</v>
      </c>
      <c r="C21" s="307" t="s">
        <v>328</v>
      </c>
      <c r="D21" s="307"/>
      <c r="E21" s="307"/>
      <c r="F21" s="307"/>
      <c r="G21" s="307"/>
      <c r="H21" s="307"/>
      <c r="I21" s="306" t="s">
        <v>329</v>
      </c>
      <c r="J21" s="308" t="s">
        <v>330</v>
      </c>
      <c r="K21" s="306" t="s">
        <v>331</v>
      </c>
      <c r="L21" s="311" t="s">
        <v>332</v>
      </c>
    </row>
    <row r="22" spans="1:12" ht="32.25" customHeight="1" x14ac:dyDescent="0.25">
      <c r="A22" s="306"/>
      <c r="B22" s="306"/>
      <c r="C22" s="306" t="s">
        <v>333</v>
      </c>
      <c r="D22" s="306"/>
      <c r="E22" s="306" t="s">
        <v>334</v>
      </c>
      <c r="F22" s="306"/>
      <c r="G22" s="306" t="s">
        <v>335</v>
      </c>
      <c r="H22" s="306"/>
      <c r="I22" s="306"/>
      <c r="J22" s="309"/>
      <c r="K22" s="306"/>
      <c r="L22" s="311"/>
    </row>
    <row r="23" spans="1:12" ht="31.5" x14ac:dyDescent="0.25">
      <c r="A23" s="306"/>
      <c r="B23" s="306"/>
      <c r="C23" s="158" t="s">
        <v>336</v>
      </c>
      <c r="D23" s="158" t="s">
        <v>337</v>
      </c>
      <c r="E23" s="158" t="s">
        <v>336</v>
      </c>
      <c r="F23" s="158" t="s">
        <v>337</v>
      </c>
      <c r="G23" s="158" t="s">
        <v>336</v>
      </c>
      <c r="H23" s="158" t="s">
        <v>337</v>
      </c>
      <c r="I23" s="306"/>
      <c r="J23" s="310"/>
      <c r="K23" s="306"/>
      <c r="L23" s="311"/>
    </row>
    <row r="24" spans="1:12" x14ac:dyDescent="0.25">
      <c r="A24" s="156">
        <v>1</v>
      </c>
      <c r="B24" s="156">
        <v>2</v>
      </c>
      <c r="C24" s="158">
        <v>3</v>
      </c>
      <c r="D24" s="158">
        <v>4</v>
      </c>
      <c r="E24" s="158">
        <v>5</v>
      </c>
      <c r="F24" s="158">
        <v>6</v>
      </c>
      <c r="G24" s="158">
        <v>7</v>
      </c>
      <c r="H24" s="158">
        <v>8</v>
      </c>
      <c r="I24" s="158">
        <v>9</v>
      </c>
      <c r="J24" s="158">
        <v>10</v>
      </c>
      <c r="K24" s="158">
        <v>11</v>
      </c>
      <c r="L24" s="158">
        <v>12</v>
      </c>
    </row>
    <row r="25" spans="1:12" ht="31.5" x14ac:dyDescent="0.25">
      <c r="A25" s="158">
        <v>1</v>
      </c>
      <c r="B25" s="159" t="s">
        <v>338</v>
      </c>
      <c r="C25" s="160"/>
      <c r="D25" s="160"/>
      <c r="E25" s="160"/>
      <c r="F25" s="160"/>
      <c r="G25" s="160"/>
      <c r="H25" s="160"/>
      <c r="I25" s="160"/>
      <c r="J25" s="160"/>
      <c r="K25" s="161"/>
      <c r="L25" s="67"/>
    </row>
    <row r="26" spans="1:12" x14ac:dyDescent="0.25">
      <c r="A26" s="158" t="s">
        <v>339</v>
      </c>
      <c r="B26" s="162" t="s">
        <v>340</v>
      </c>
      <c r="C26" s="163" t="s">
        <v>341</v>
      </c>
      <c r="D26" s="163" t="s">
        <v>341</v>
      </c>
      <c r="E26" s="163" t="s">
        <v>341</v>
      </c>
      <c r="F26" s="163" t="s">
        <v>341</v>
      </c>
      <c r="G26" s="163" t="s">
        <v>341</v>
      </c>
      <c r="H26" s="163" t="s">
        <v>341</v>
      </c>
      <c r="I26" s="163"/>
      <c r="J26" s="160"/>
      <c r="K26" s="161"/>
      <c r="L26" s="161"/>
    </row>
    <row r="27" spans="1:12" ht="31.5" x14ac:dyDescent="0.25">
      <c r="A27" s="158" t="s">
        <v>342</v>
      </c>
      <c r="B27" s="162" t="s">
        <v>343</v>
      </c>
      <c r="C27" s="163" t="s">
        <v>341</v>
      </c>
      <c r="D27" s="163" t="s">
        <v>341</v>
      </c>
      <c r="E27" s="163" t="s">
        <v>341</v>
      </c>
      <c r="F27" s="163" t="s">
        <v>341</v>
      </c>
      <c r="G27" s="163" t="s">
        <v>341</v>
      </c>
      <c r="H27" s="163" t="s">
        <v>341</v>
      </c>
      <c r="I27" s="163"/>
      <c r="J27" s="160"/>
      <c r="K27" s="161"/>
      <c r="L27" s="161"/>
    </row>
    <row r="28" spans="1:12" ht="63" x14ac:dyDescent="0.25">
      <c r="A28" s="158" t="s">
        <v>344</v>
      </c>
      <c r="B28" s="162" t="s">
        <v>345</v>
      </c>
      <c r="C28" s="163" t="s">
        <v>341</v>
      </c>
      <c r="D28" s="163" t="s">
        <v>341</v>
      </c>
      <c r="E28" s="163" t="s">
        <v>341</v>
      </c>
      <c r="F28" s="163" t="s">
        <v>341</v>
      </c>
      <c r="G28" s="163" t="s">
        <v>341</v>
      </c>
      <c r="H28" s="163" t="s">
        <v>341</v>
      </c>
      <c r="I28" s="163"/>
      <c r="J28" s="160"/>
      <c r="K28" s="161"/>
      <c r="L28" s="161"/>
    </row>
    <row r="29" spans="1:12" ht="31.5" x14ac:dyDescent="0.25">
      <c r="A29" s="158" t="s">
        <v>346</v>
      </c>
      <c r="B29" s="162" t="s">
        <v>347</v>
      </c>
      <c r="C29" s="163" t="s">
        <v>341</v>
      </c>
      <c r="D29" s="163" t="s">
        <v>341</v>
      </c>
      <c r="E29" s="163" t="s">
        <v>341</v>
      </c>
      <c r="F29" s="163" t="s">
        <v>341</v>
      </c>
      <c r="G29" s="163" t="s">
        <v>341</v>
      </c>
      <c r="H29" s="163" t="s">
        <v>341</v>
      </c>
      <c r="I29" s="163"/>
      <c r="J29" s="160"/>
      <c r="K29" s="161"/>
      <c r="L29" s="161"/>
    </row>
    <row r="30" spans="1:12" ht="31.5" x14ac:dyDescent="0.25">
      <c r="A30" s="158" t="s">
        <v>348</v>
      </c>
      <c r="B30" s="162" t="s">
        <v>349</v>
      </c>
      <c r="C30" s="163" t="s">
        <v>341</v>
      </c>
      <c r="D30" s="163" t="s">
        <v>341</v>
      </c>
      <c r="E30" s="163" t="s">
        <v>341</v>
      </c>
      <c r="F30" s="163" t="s">
        <v>341</v>
      </c>
      <c r="G30" s="163" t="s">
        <v>341</v>
      </c>
      <c r="H30" s="163" t="s">
        <v>341</v>
      </c>
      <c r="I30" s="163"/>
      <c r="J30" s="160"/>
      <c r="K30" s="161"/>
      <c r="L30" s="161"/>
    </row>
    <row r="31" spans="1:12" ht="31.5" x14ac:dyDescent="0.25">
      <c r="A31" s="158" t="s">
        <v>350</v>
      </c>
      <c r="B31" s="164" t="s">
        <v>351</v>
      </c>
      <c r="C31" s="163" t="s">
        <v>341</v>
      </c>
      <c r="D31" s="163" t="s">
        <v>341</v>
      </c>
      <c r="E31" s="163" t="s">
        <v>341</v>
      </c>
      <c r="F31" s="163" t="s">
        <v>341</v>
      </c>
      <c r="G31" s="163" t="s">
        <v>341</v>
      </c>
      <c r="H31" s="163" t="s">
        <v>341</v>
      </c>
      <c r="I31" s="163"/>
      <c r="J31" s="160"/>
      <c r="K31" s="161"/>
      <c r="L31" s="161"/>
    </row>
    <row r="32" spans="1:12" ht="31.5" x14ac:dyDescent="0.25">
      <c r="A32" s="158" t="s">
        <v>352</v>
      </c>
      <c r="B32" s="164" t="s">
        <v>353</v>
      </c>
      <c r="C32" s="163" t="s">
        <v>341</v>
      </c>
      <c r="D32" s="163" t="s">
        <v>341</v>
      </c>
      <c r="E32" s="163" t="s">
        <v>341</v>
      </c>
      <c r="F32" s="163" t="s">
        <v>341</v>
      </c>
      <c r="G32" s="163" t="s">
        <v>341</v>
      </c>
      <c r="H32" s="163" t="s">
        <v>341</v>
      </c>
      <c r="I32" s="163"/>
      <c r="J32" s="160"/>
      <c r="K32" s="161"/>
      <c r="L32" s="161"/>
    </row>
    <row r="33" spans="1:12" ht="47.25" x14ac:dyDescent="0.25">
      <c r="A33" s="158" t="s">
        <v>354</v>
      </c>
      <c r="B33" s="164" t="s">
        <v>355</v>
      </c>
      <c r="C33" s="163" t="s">
        <v>341</v>
      </c>
      <c r="D33" s="163" t="s">
        <v>341</v>
      </c>
      <c r="E33" s="163" t="s">
        <v>341</v>
      </c>
      <c r="F33" s="163" t="s">
        <v>341</v>
      </c>
      <c r="G33" s="163" t="s">
        <v>341</v>
      </c>
      <c r="H33" s="163" t="s">
        <v>341</v>
      </c>
      <c r="I33" s="163"/>
      <c r="J33" s="160"/>
      <c r="K33" s="161"/>
      <c r="L33" s="161"/>
    </row>
    <row r="34" spans="1:12" ht="63" x14ac:dyDescent="0.25">
      <c r="A34" s="158" t="s">
        <v>356</v>
      </c>
      <c r="B34" s="164" t="s">
        <v>357</v>
      </c>
      <c r="C34" s="163" t="s">
        <v>341</v>
      </c>
      <c r="D34" s="163" t="s">
        <v>341</v>
      </c>
      <c r="E34" s="163" t="s">
        <v>341</v>
      </c>
      <c r="F34" s="163" t="s">
        <v>341</v>
      </c>
      <c r="G34" s="163" t="s">
        <v>341</v>
      </c>
      <c r="H34" s="163" t="s">
        <v>341</v>
      </c>
      <c r="I34" s="163"/>
      <c r="J34" s="165"/>
      <c r="K34" s="165"/>
      <c r="L34" s="161"/>
    </row>
    <row r="35" spans="1:12" ht="31.5" x14ac:dyDescent="0.25">
      <c r="A35" s="158" t="s">
        <v>358</v>
      </c>
      <c r="B35" s="164" t="s">
        <v>359</v>
      </c>
      <c r="C35" s="163" t="s">
        <v>341</v>
      </c>
      <c r="D35" s="163" t="s">
        <v>341</v>
      </c>
      <c r="E35" s="163" t="s">
        <v>341</v>
      </c>
      <c r="F35" s="163" t="s">
        <v>341</v>
      </c>
      <c r="G35" s="163" t="s">
        <v>341</v>
      </c>
      <c r="H35" s="163" t="s">
        <v>341</v>
      </c>
      <c r="I35" s="163"/>
      <c r="J35" s="165"/>
      <c r="K35" s="165"/>
      <c r="L35" s="161"/>
    </row>
    <row r="36" spans="1:12" ht="31.5" x14ac:dyDescent="0.25">
      <c r="A36" s="158" t="s">
        <v>360</v>
      </c>
      <c r="B36" s="164" t="s">
        <v>361</v>
      </c>
      <c r="C36" s="163" t="s">
        <v>341</v>
      </c>
      <c r="D36" s="163" t="s">
        <v>341</v>
      </c>
      <c r="E36" s="163" t="s">
        <v>341</v>
      </c>
      <c r="F36" s="163" t="s">
        <v>341</v>
      </c>
      <c r="G36" s="163" t="s">
        <v>341</v>
      </c>
      <c r="H36" s="163" t="s">
        <v>341</v>
      </c>
      <c r="I36" s="163"/>
      <c r="J36" s="166"/>
      <c r="K36" s="161"/>
      <c r="L36" s="161"/>
    </row>
    <row r="37" spans="1:12" x14ac:dyDescent="0.25">
      <c r="A37" s="158" t="s">
        <v>362</v>
      </c>
      <c r="B37" s="164" t="s">
        <v>363</v>
      </c>
      <c r="C37" s="163" t="s">
        <v>341</v>
      </c>
      <c r="D37" s="163" t="s">
        <v>341</v>
      </c>
      <c r="E37" s="163" t="s">
        <v>341</v>
      </c>
      <c r="F37" s="163" t="s">
        <v>341</v>
      </c>
      <c r="G37" s="163" t="s">
        <v>341</v>
      </c>
      <c r="H37" s="163" t="s">
        <v>341</v>
      </c>
      <c r="I37" s="163"/>
      <c r="J37" s="166"/>
      <c r="K37" s="161"/>
      <c r="L37" s="161"/>
    </row>
    <row r="38" spans="1:12" x14ac:dyDescent="0.25">
      <c r="A38" s="158" t="s">
        <v>364</v>
      </c>
      <c r="B38" s="159" t="s">
        <v>365</v>
      </c>
      <c r="C38" s="161"/>
      <c r="D38" s="161"/>
      <c r="E38" s="161"/>
      <c r="F38" s="161"/>
      <c r="G38" s="161"/>
      <c r="H38" s="161"/>
      <c r="I38" s="161"/>
      <c r="J38" s="161"/>
      <c r="K38" s="161"/>
      <c r="L38" s="161"/>
    </row>
    <row r="39" spans="1:12" ht="78.75" x14ac:dyDescent="0.25">
      <c r="A39" s="158">
        <v>2</v>
      </c>
      <c r="B39" s="164" t="s">
        <v>366</v>
      </c>
      <c r="C39" s="163" t="s">
        <v>341</v>
      </c>
      <c r="D39" s="163" t="s">
        <v>341</v>
      </c>
      <c r="E39" s="163" t="s">
        <v>341</v>
      </c>
      <c r="F39" s="163" t="s">
        <v>341</v>
      </c>
      <c r="G39" s="163" t="s">
        <v>341</v>
      </c>
      <c r="H39" s="163" t="s">
        <v>341</v>
      </c>
      <c r="I39" s="163"/>
      <c r="J39" s="161"/>
      <c r="K39" s="161"/>
      <c r="L39" s="161"/>
    </row>
    <row r="40" spans="1:12" x14ac:dyDescent="0.25">
      <c r="A40" s="158" t="s">
        <v>367</v>
      </c>
      <c r="B40" s="164" t="s">
        <v>368</v>
      </c>
      <c r="C40" s="167">
        <v>45550</v>
      </c>
      <c r="D40" s="167">
        <v>45565</v>
      </c>
      <c r="E40" s="167">
        <v>45586</v>
      </c>
      <c r="F40" s="167">
        <v>45586</v>
      </c>
      <c r="G40" s="167">
        <v>45550</v>
      </c>
      <c r="H40" s="167">
        <v>45565</v>
      </c>
      <c r="I40" s="163">
        <v>100</v>
      </c>
      <c r="J40" s="168"/>
      <c r="K40" s="161"/>
      <c r="L40" s="161"/>
    </row>
    <row r="41" spans="1:12" ht="47.25" x14ac:dyDescent="0.25">
      <c r="A41" s="158" t="s">
        <v>369</v>
      </c>
      <c r="B41" s="159" t="s">
        <v>370</v>
      </c>
      <c r="C41" s="161"/>
      <c r="D41" s="161"/>
      <c r="E41" s="161"/>
      <c r="F41" s="161"/>
      <c r="G41" s="161"/>
      <c r="H41" s="161"/>
      <c r="I41" s="161"/>
      <c r="J41" s="161"/>
      <c r="K41" s="161"/>
      <c r="L41" s="161"/>
    </row>
    <row r="42" spans="1:12" ht="31.5" x14ac:dyDescent="0.25">
      <c r="A42" s="158">
        <v>3</v>
      </c>
      <c r="B42" s="164" t="s">
        <v>371</v>
      </c>
      <c r="C42" s="163" t="s">
        <v>341</v>
      </c>
      <c r="D42" s="163" t="s">
        <v>341</v>
      </c>
      <c r="E42" s="163" t="s">
        <v>341</v>
      </c>
      <c r="F42" s="163" t="s">
        <v>341</v>
      </c>
      <c r="G42" s="163" t="s">
        <v>341</v>
      </c>
      <c r="H42" s="163" t="s">
        <v>341</v>
      </c>
      <c r="I42" s="163"/>
      <c r="J42" s="161"/>
      <c r="K42" s="161"/>
      <c r="L42" s="161"/>
    </row>
    <row r="43" spans="1:12" x14ac:dyDescent="0.25">
      <c r="A43" s="158" t="s">
        <v>372</v>
      </c>
      <c r="B43" s="164" t="s">
        <v>373</v>
      </c>
      <c r="C43" s="167">
        <v>45667</v>
      </c>
      <c r="D43" s="167">
        <v>45747</v>
      </c>
      <c r="E43" s="167">
        <v>45743</v>
      </c>
      <c r="F43" s="167">
        <v>45743</v>
      </c>
      <c r="G43" s="167">
        <v>45667</v>
      </c>
      <c r="H43" s="167">
        <v>45747</v>
      </c>
      <c r="I43" s="163">
        <v>100</v>
      </c>
      <c r="J43" s="163"/>
      <c r="K43" s="161"/>
      <c r="L43" s="161"/>
    </row>
    <row r="44" spans="1:12" x14ac:dyDescent="0.25">
      <c r="A44" s="158" t="s">
        <v>374</v>
      </c>
      <c r="B44" s="164" t="s">
        <v>375</v>
      </c>
      <c r="C44" s="163" t="s">
        <v>341</v>
      </c>
      <c r="D44" s="163" t="s">
        <v>341</v>
      </c>
      <c r="E44" s="163" t="s">
        <v>341</v>
      </c>
      <c r="F44" s="163" t="s">
        <v>341</v>
      </c>
      <c r="G44" s="163" t="s">
        <v>341</v>
      </c>
      <c r="H44" s="163" t="s">
        <v>341</v>
      </c>
      <c r="I44" s="163"/>
      <c r="J44" s="161"/>
      <c r="K44" s="161"/>
      <c r="L44" s="161"/>
    </row>
    <row r="45" spans="1:12" ht="78.75" x14ac:dyDescent="0.25">
      <c r="A45" s="158" t="s">
        <v>376</v>
      </c>
      <c r="B45" s="164" t="s">
        <v>377</v>
      </c>
      <c r="C45" s="163" t="s">
        <v>341</v>
      </c>
      <c r="D45" s="163" t="s">
        <v>341</v>
      </c>
      <c r="E45" s="163" t="s">
        <v>341</v>
      </c>
      <c r="F45" s="163" t="s">
        <v>341</v>
      </c>
      <c r="G45" s="163" t="s">
        <v>341</v>
      </c>
      <c r="H45" s="163" t="s">
        <v>341</v>
      </c>
      <c r="I45" s="163"/>
      <c r="J45" s="161"/>
      <c r="K45" s="161"/>
      <c r="L45" s="161"/>
    </row>
    <row r="46" spans="1:12" ht="157.5" x14ac:dyDescent="0.25">
      <c r="A46" s="158" t="s">
        <v>378</v>
      </c>
      <c r="B46" s="164" t="s">
        <v>379</v>
      </c>
      <c r="C46" s="163" t="s">
        <v>341</v>
      </c>
      <c r="D46" s="163" t="s">
        <v>341</v>
      </c>
      <c r="E46" s="163" t="s">
        <v>341</v>
      </c>
      <c r="F46" s="163" t="s">
        <v>341</v>
      </c>
      <c r="G46" s="163" t="s">
        <v>341</v>
      </c>
      <c r="H46" s="163" t="s">
        <v>341</v>
      </c>
      <c r="I46" s="163"/>
      <c r="J46" s="161"/>
      <c r="K46" s="161"/>
      <c r="L46" s="161"/>
    </row>
    <row r="47" spans="1:12" x14ac:dyDescent="0.25">
      <c r="A47" s="158" t="s">
        <v>380</v>
      </c>
      <c r="B47" s="164" t="s">
        <v>381</v>
      </c>
      <c r="C47" s="163" t="s">
        <v>341</v>
      </c>
      <c r="D47" s="163" t="s">
        <v>341</v>
      </c>
      <c r="E47" s="163" t="s">
        <v>341</v>
      </c>
      <c r="F47" s="163" t="s">
        <v>341</v>
      </c>
      <c r="G47" s="163" t="s">
        <v>341</v>
      </c>
      <c r="H47" s="163" t="s">
        <v>341</v>
      </c>
      <c r="I47" s="163"/>
      <c r="J47" s="161"/>
      <c r="K47" s="161"/>
      <c r="L47" s="161"/>
    </row>
    <row r="48" spans="1:12" ht="31.5" x14ac:dyDescent="0.25">
      <c r="A48" s="158" t="s">
        <v>382</v>
      </c>
      <c r="B48" s="159" t="s">
        <v>383</v>
      </c>
      <c r="C48" s="161"/>
      <c r="D48" s="161"/>
      <c r="E48" s="161"/>
      <c r="F48" s="161"/>
      <c r="G48" s="161"/>
      <c r="H48" s="161"/>
      <c r="I48" s="161"/>
      <c r="J48" s="161"/>
      <c r="K48" s="161"/>
      <c r="L48" s="161"/>
    </row>
    <row r="49" spans="1:12" ht="31.5" x14ac:dyDescent="0.25">
      <c r="A49" s="158">
        <v>4</v>
      </c>
      <c r="B49" s="164" t="s">
        <v>384</v>
      </c>
      <c r="C49" s="163" t="s">
        <v>341</v>
      </c>
      <c r="D49" s="163" t="s">
        <v>341</v>
      </c>
      <c r="E49" s="163" t="s">
        <v>341</v>
      </c>
      <c r="F49" s="163" t="s">
        <v>341</v>
      </c>
      <c r="G49" s="163" t="s">
        <v>341</v>
      </c>
      <c r="H49" s="163" t="s">
        <v>341</v>
      </c>
      <c r="I49" s="163"/>
      <c r="J49" s="161"/>
      <c r="K49" s="161"/>
      <c r="L49" s="161"/>
    </row>
    <row r="50" spans="1:12" ht="78.75" x14ac:dyDescent="0.25">
      <c r="A50" s="158" t="s">
        <v>385</v>
      </c>
      <c r="B50" s="164" t="s">
        <v>386</v>
      </c>
      <c r="C50" s="163" t="s">
        <v>341</v>
      </c>
      <c r="D50" s="163" t="s">
        <v>341</v>
      </c>
      <c r="E50" s="163" t="s">
        <v>341</v>
      </c>
      <c r="F50" s="163" t="s">
        <v>341</v>
      </c>
      <c r="G50" s="163" t="s">
        <v>341</v>
      </c>
      <c r="H50" s="163" t="s">
        <v>341</v>
      </c>
      <c r="I50" s="163"/>
      <c r="J50" s="161"/>
      <c r="K50" s="161"/>
      <c r="L50" s="161"/>
    </row>
    <row r="51" spans="1:12" ht="63" x14ac:dyDescent="0.25">
      <c r="A51" s="158" t="s">
        <v>387</v>
      </c>
      <c r="B51" s="164" t="s">
        <v>388</v>
      </c>
      <c r="C51" s="163" t="s">
        <v>341</v>
      </c>
      <c r="D51" s="163" t="s">
        <v>341</v>
      </c>
      <c r="E51" s="163" t="s">
        <v>341</v>
      </c>
      <c r="F51" s="163" t="s">
        <v>341</v>
      </c>
      <c r="G51" s="163" t="s">
        <v>341</v>
      </c>
      <c r="H51" s="163" t="s">
        <v>341</v>
      </c>
      <c r="I51" s="163"/>
      <c r="J51" s="161"/>
      <c r="K51" s="161"/>
      <c r="L51" s="161"/>
    </row>
    <row r="52" spans="1:12" ht="63" x14ac:dyDescent="0.25">
      <c r="A52" s="158" t="s">
        <v>389</v>
      </c>
      <c r="B52" s="164" t="s">
        <v>390</v>
      </c>
      <c r="C52" s="163" t="s">
        <v>341</v>
      </c>
      <c r="D52" s="163" t="s">
        <v>341</v>
      </c>
      <c r="E52" s="163" t="s">
        <v>341</v>
      </c>
      <c r="F52" s="163" t="s">
        <v>341</v>
      </c>
      <c r="G52" s="163" t="s">
        <v>341</v>
      </c>
      <c r="H52" s="163" t="s">
        <v>341</v>
      </c>
      <c r="I52" s="163"/>
      <c r="J52" s="161"/>
      <c r="K52" s="161"/>
      <c r="L52" s="161"/>
    </row>
    <row r="53" spans="1:12" ht="31.5" x14ac:dyDescent="0.25">
      <c r="A53" s="158" t="s">
        <v>391</v>
      </c>
      <c r="B53" s="169" t="s">
        <v>392</v>
      </c>
      <c r="C53" s="167">
        <v>45667</v>
      </c>
      <c r="D53" s="167">
        <v>45747</v>
      </c>
      <c r="E53" s="167">
        <v>45743</v>
      </c>
      <c r="F53" s="167">
        <v>45743</v>
      </c>
      <c r="G53" s="167">
        <v>45667</v>
      </c>
      <c r="H53" s="167">
        <v>45747</v>
      </c>
      <c r="I53" s="163">
        <v>100</v>
      </c>
      <c r="J53" s="163"/>
      <c r="K53" s="161"/>
      <c r="L53" s="161"/>
    </row>
    <row r="54" spans="1:12" ht="31.5" x14ac:dyDescent="0.25">
      <c r="A54" s="158" t="s">
        <v>393</v>
      </c>
      <c r="B54" s="164" t="s">
        <v>394</v>
      </c>
      <c r="C54" s="163" t="s">
        <v>341</v>
      </c>
      <c r="D54" s="163" t="s">
        <v>341</v>
      </c>
      <c r="E54" s="163" t="s">
        <v>341</v>
      </c>
      <c r="F54" s="163" t="s">
        <v>341</v>
      </c>
      <c r="G54" s="163" t="s">
        <v>341</v>
      </c>
      <c r="H54" s="163" t="s">
        <v>341</v>
      </c>
      <c r="I54" s="163"/>
      <c r="J54" s="161"/>
      <c r="K54" s="161"/>
      <c r="L54" s="161"/>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2025-11-10T12:42:47Z</dcterms:modified>
</cp:coreProperties>
</file>